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336E3670-21F2-402C-9EF7-1EE5DC0FC63D}" xr6:coauthVersionLast="31" xr6:coauthVersionMax="43" xr10:uidLastSave="{00000000-0000-0000-0000-000000000000}"/>
  <bookViews>
    <workbookView xWindow="-120" yWindow="-120" windowWidth="28920" windowHeight="11745" tabRatio="869" xr2:uid="{00000000-000D-0000-FFFF-FFFF00000000}"/>
  </bookViews>
  <sheets>
    <sheet name="Instructions" sheetId="1" r:id="rId1"/>
    <sheet name="1. Key Assumptions &amp; Inputs" sheetId="26" r:id="rId2"/>
    <sheet name="2. Summary Results" sheetId="41" r:id="rId3"/>
    <sheet name="3. Epidemiology" sheetId="3" r:id="rId4"/>
    <sheet name="4. Prescriptions - Market Share" sheetId="38" r:id="rId5"/>
    <sheet name="5. Proposed treatment volume" sheetId="37" r:id="rId6"/>
    <sheet name="6. Impact on other pharms" sheetId="29" r:id="rId7"/>
    <sheet name="7. Net &amp; Gross Budget Impact" sheetId="7" r:id="rId8"/>
    <sheet name="8. Net changes to DHBs" sheetId="8" r:id="rId9"/>
    <sheet name="z. References" sheetId="14" state="hidden" r:id="rId10"/>
    <sheet name="9. Costs to patients" sheetId="40" r:id="rId11"/>
    <sheet name="10. Copies of data -&gt;" sheetId="22" r:id="rId12"/>
  </sheets>
  <externalReferences>
    <externalReference r:id="rId13"/>
  </externalReferences>
  <definedNames>
    <definedName name="Authority">'z. References'!$AB$3:$AB$8</definedName>
    <definedName name="AuthorityCode">'z. References'!$AB$3:$AC$8</definedName>
    <definedName name="Brand">'1. Key Assumptions &amp; Inputs'!$C$19</definedName>
    <definedName name="CalculationMethod">'z. References'!$V$3:$V$4</definedName>
    <definedName name="CalendarYear">'z. References'!$L$3:$L$7</definedName>
    <definedName name="Chemical">'1. Key Assumptions &amp; Inputs'!$C$18</definedName>
    <definedName name="CostType">'z. References'!$J$3:$J$5</definedName>
    <definedName name="CostTypePBS">'z. References'!$H$3:$H$7</definedName>
    <definedName name="DataSource">'z. References'!$AH$3:$AH$6</definedName>
    <definedName name="disc_rate">'1. Key Assumptions &amp; Inputs'!$C$31</definedName>
    <definedName name="EconomicAnalysis">'z. References'!$X$3:$X$4</definedName>
    <definedName name="EpiType">'z. References'!$Z$3:$Z$5</definedName>
    <definedName name="Indication">'1. Key Assumptions &amp; Inputs'!$C$20</definedName>
    <definedName name="ListingType">'z. References'!$P$3:$P$5</definedName>
    <definedName name="MarketImpact">'1. Key Assumptions &amp; Inputs'!$C$25</definedName>
    <definedName name="MarketImpactCode">'[1]z. References'!$E$44:$F$45</definedName>
    <definedName name="MarketImpactType">'[1]z. References'!$E$44:$E$45</definedName>
    <definedName name="MBSBasis">'z. References'!$AJ$3:$AJ$4</definedName>
    <definedName name="Name">'1. Key Assumptions &amp; Inputs'!#REF!</definedName>
    <definedName name="PatientCategory">'z. References'!$AE$3:$AF$8</definedName>
    <definedName name="PBACMeetingDate">'z. References'!$N$3:$N$16</definedName>
    <definedName name="PBSCoPay1" localSheetId="10">'4. Prescriptions - Market Share'!#REF!</definedName>
    <definedName name="PBSCoPay1">'4. Prescriptions - Market Share'!#REF!</definedName>
    <definedName name="PBSCopay2" localSheetId="10">#REF!</definedName>
    <definedName name="PBSCopay2">#REF!</definedName>
    <definedName name="PBSSplit1" localSheetId="10">'4. Prescriptions - Market Share'!#REF!</definedName>
    <definedName name="PBSSplit1">'4. Prescriptions - Market Share'!#REF!</definedName>
    <definedName name="PBSSplit2" localSheetId="10">#REF!</definedName>
    <definedName name="PBSSplit2">#REF!</definedName>
    <definedName name="PopSourceCode">'1. Key Assumptions &amp; Inputs'!$D$42</definedName>
    <definedName name="PopulationSource">'z. References'!$T$3:$T$5</definedName>
    <definedName name="Programme">'z. References'!$B$3:$B$17</definedName>
    <definedName name="RPBSCoPay1" localSheetId="10">'4. Prescriptions - Market Share'!#REF!</definedName>
    <definedName name="RPBSCoPay1">'4. Prescriptions - Market Share'!#REF!</definedName>
    <definedName name="RPBSCoPay2" localSheetId="10">#REF!</definedName>
    <definedName name="RPBSCoPay2">#REF!</definedName>
    <definedName name="RPBSSplit1" localSheetId="10">'4. Prescriptions - Market Share'!#REF!</definedName>
    <definedName name="RPBSSplit1">'4. Prescriptions - Market Share'!#REF!</definedName>
    <definedName name="RPBSSplit2" localSheetId="10">#REF!</definedName>
    <definedName name="RPBSSplit2">#REF!</definedName>
    <definedName name="ScriptCalcApproach">'1. Key Assumptions &amp; Inputs'!$C$24</definedName>
    <definedName name="ShortSwitch">'z. References'!$R$3</definedName>
    <definedName name="SubmissionType">'z. References'!$D$3:$D$5</definedName>
    <definedName name="Supplier">'1. Key Assumptions &amp; Inputs'!#REF!</definedName>
    <definedName name="Switch">'z. References'!$R$3:$R$4</definedName>
    <definedName name="TreatmentPhase">'z. References'!$F$3:$F$5</definedName>
    <definedName name="Year" localSheetId="10">'1. Key Assumptions &amp; Inputs'!#REF!</definedName>
    <definedName name="Year">'1. Key Assumptions &amp; Inputs'!#REF!</definedName>
    <definedName name="Z_E9789DCF_190A_488F_94C3_8125388962FA_.wvu.PrintArea" localSheetId="1" hidden="1">'1. Key Assumptions &amp; Inputs'!#REF!</definedName>
    <definedName name="Z_E9789DCF_190A_488F_94C3_8125388962FA_.wvu.Rows" localSheetId="1" hidden="1">'1. Key Assumptions &amp; Inputs'!#REF!,'1. Key Assumptions &amp; Inputs'!#REF!</definedName>
  </definedNames>
  <calcPr calcId="179017"/>
</workbook>
</file>

<file path=xl/calcChain.xml><?xml version="1.0" encoding="utf-8"?>
<calcChain xmlns="http://schemas.openxmlformats.org/spreadsheetml/2006/main">
  <c r="D64" i="26" l="1"/>
  <c r="D75" i="26"/>
  <c r="C68" i="8" l="1"/>
  <c r="D68" i="8" s="1"/>
  <c r="E68" i="8" s="1"/>
  <c r="F68" i="8" s="1"/>
  <c r="G68" i="8" s="1"/>
  <c r="G66" i="8"/>
  <c r="F66" i="8"/>
  <c r="E66" i="8"/>
  <c r="D66" i="8"/>
  <c r="C66" i="8"/>
  <c r="G57" i="8"/>
  <c r="F57" i="8"/>
  <c r="E57" i="8"/>
  <c r="D57" i="8"/>
  <c r="C57" i="8"/>
  <c r="B57" i="8"/>
  <c r="B65" i="8" s="1"/>
  <c r="G56" i="8"/>
  <c r="F56" i="8"/>
  <c r="E56" i="8"/>
  <c r="D56" i="8"/>
  <c r="C56" i="8"/>
  <c r="B56" i="8"/>
  <c r="B64" i="8" s="1"/>
  <c r="G55" i="8"/>
  <c r="F55" i="8"/>
  <c r="E55" i="8"/>
  <c r="D55" i="8"/>
  <c r="C55" i="8"/>
  <c r="B55" i="8"/>
  <c r="B63" i="8" s="1"/>
  <c r="G54" i="8"/>
  <c r="F54" i="8"/>
  <c r="E54" i="8"/>
  <c r="D54" i="8"/>
  <c r="C54" i="8"/>
  <c r="B54" i="8"/>
  <c r="B62" i="8" s="1"/>
  <c r="G53" i="8"/>
  <c r="F53" i="8"/>
  <c r="E53" i="8"/>
  <c r="D53" i="8"/>
  <c r="C53" i="8"/>
  <c r="B53" i="8"/>
  <c r="B61" i="8" s="1"/>
  <c r="G52" i="8"/>
  <c r="G60" i="8" s="1"/>
  <c r="F52" i="8"/>
  <c r="F60" i="8" s="1"/>
  <c r="E52" i="8"/>
  <c r="E60" i="8" s="1"/>
  <c r="D52" i="8"/>
  <c r="D60" i="8" s="1"/>
  <c r="C52" i="8"/>
  <c r="C60" i="8" s="1"/>
  <c r="B12" i="29" l="1"/>
  <c r="I55" i="37"/>
  <c r="C30" i="29"/>
  <c r="I52" i="37"/>
  <c r="I53" i="37"/>
  <c r="I54" i="37"/>
  <c r="B52" i="37"/>
  <c r="B53" i="37"/>
  <c r="B54" i="37"/>
  <c r="I18" i="37"/>
  <c r="I19" i="37"/>
  <c r="I20" i="37"/>
  <c r="B18" i="37"/>
  <c r="B19" i="37"/>
  <c r="B20" i="37"/>
  <c r="I70" i="37"/>
  <c r="I71" i="37"/>
  <c r="I72" i="37"/>
  <c r="B70" i="37"/>
  <c r="B71" i="37"/>
  <c r="B72" i="37"/>
  <c r="B17" i="29"/>
  <c r="B45" i="8"/>
  <c r="B46" i="8"/>
  <c r="B47" i="8"/>
  <c r="B36" i="8"/>
  <c r="B37" i="8"/>
  <c r="B38" i="8"/>
  <c r="J27" i="7"/>
  <c r="J28" i="7"/>
  <c r="J29" i="7"/>
  <c r="B27" i="7"/>
  <c r="B28" i="7"/>
  <c r="B29" i="7"/>
  <c r="J51" i="29"/>
  <c r="J52" i="29"/>
  <c r="J53" i="29"/>
  <c r="J50" i="29"/>
  <c r="B50" i="29"/>
  <c r="B51" i="29"/>
  <c r="B52" i="29"/>
  <c r="B53" i="29"/>
  <c r="J41" i="29"/>
  <c r="J42" i="29"/>
  <c r="J43" i="29"/>
  <c r="J44" i="29"/>
  <c r="J40" i="29"/>
  <c r="B40" i="29"/>
  <c r="B41" i="29"/>
  <c r="B42" i="29"/>
  <c r="B43" i="29"/>
  <c r="B44" i="29"/>
  <c r="J17" i="29"/>
  <c r="J18" i="29"/>
  <c r="J19" i="29"/>
  <c r="J20" i="29"/>
  <c r="J16" i="29"/>
  <c r="B16" i="29"/>
  <c r="B18" i="29"/>
  <c r="B19" i="29"/>
  <c r="B20" i="29"/>
  <c r="F24" i="38"/>
  <c r="F23" i="38"/>
  <c r="D34" i="37"/>
  <c r="D36" i="37"/>
  <c r="D37" i="37"/>
  <c r="D38" i="37"/>
  <c r="D35" i="37"/>
  <c r="C35" i="37"/>
  <c r="C34" i="37"/>
  <c r="C36" i="37"/>
  <c r="C37" i="37"/>
  <c r="C38" i="37"/>
  <c r="B39" i="8" l="1"/>
  <c r="B30" i="7"/>
  <c r="J30" i="7"/>
  <c r="B48" i="8"/>
  <c r="B73" i="37"/>
  <c r="I73" i="37"/>
  <c r="B21" i="37"/>
  <c r="I21" i="37"/>
  <c r="B55" i="37"/>
  <c r="E36" i="37"/>
  <c r="E38" i="37"/>
  <c r="E35" i="37"/>
  <c r="E37" i="37"/>
  <c r="F25" i="38"/>
  <c r="F26" i="38"/>
  <c r="F27" i="38"/>
  <c r="B26" i="29" l="1"/>
  <c r="B22" i="7"/>
  <c r="B8" i="38" l="1"/>
  <c r="B88" i="38"/>
  <c r="B87" i="38"/>
  <c r="B86" i="38"/>
  <c r="B77" i="38"/>
  <c r="B76" i="38"/>
  <c r="B75" i="38"/>
  <c r="B66" i="38"/>
  <c r="B65" i="38"/>
  <c r="B64" i="38"/>
  <c r="B55" i="38"/>
  <c r="B54" i="38"/>
  <c r="B53" i="38"/>
  <c r="G26" i="38"/>
  <c r="G27" i="38"/>
  <c r="B44" i="38"/>
  <c r="B43" i="38"/>
  <c r="B42" i="38"/>
  <c r="B80" i="40"/>
  <c r="B81" i="40"/>
  <c r="B82" i="40"/>
  <c r="B83" i="40"/>
  <c r="B79" i="40"/>
  <c r="B61" i="37"/>
  <c r="B9" i="29"/>
  <c r="B43" i="37"/>
  <c r="D24" i="26"/>
  <c r="D25" i="26"/>
  <c r="B13" i="38"/>
  <c r="B19" i="38"/>
  <c r="H25" i="38"/>
  <c r="H26" i="38"/>
  <c r="H27" i="38"/>
  <c r="G25" i="38"/>
  <c r="B17" i="38"/>
  <c r="B29" i="38"/>
  <c r="B15" i="38"/>
  <c r="B14" i="38"/>
  <c r="G23" i="38"/>
  <c r="H24" i="38"/>
  <c r="B31" i="38"/>
  <c r="C24" i="38"/>
  <c r="C25" i="38"/>
  <c r="C26" i="38"/>
  <c r="C27" i="38"/>
  <c r="C23" i="38"/>
  <c r="B24" i="38"/>
  <c r="B25" i="38"/>
  <c r="B26" i="38"/>
  <c r="B27" i="38"/>
  <c r="B23" i="38"/>
  <c r="B33" i="38"/>
  <c r="B32" i="38"/>
  <c r="F25" i="26"/>
  <c r="C68" i="38" l="1"/>
  <c r="G24" i="38"/>
  <c r="H23" i="38"/>
  <c r="C38" i="38"/>
  <c r="C44" i="38" s="1"/>
  <c r="C29" i="37"/>
  <c r="E29" i="37" s="1"/>
  <c r="C30" i="37"/>
  <c r="E30" i="37" s="1"/>
  <c r="F29" i="37" l="1"/>
  <c r="C19" i="40"/>
  <c r="C43" i="38" l="1"/>
  <c r="C28" i="37"/>
  <c r="E28" i="37" s="1"/>
  <c r="C21" i="3"/>
  <c r="L18" i="37" l="1"/>
  <c r="M27" i="7" s="1"/>
  <c r="L19" i="37"/>
  <c r="M28" i="7" s="1"/>
  <c r="L20" i="37"/>
  <c r="M29" i="7" s="1"/>
  <c r="L21" i="37"/>
  <c r="M30" i="7" s="1"/>
  <c r="J19" i="37"/>
  <c r="K28" i="7" s="1"/>
  <c r="E18" i="37"/>
  <c r="E27" i="7" s="1"/>
  <c r="E19" i="37"/>
  <c r="E28" i="7" s="1"/>
  <c r="E20" i="37"/>
  <c r="E29" i="7" s="1"/>
  <c r="E21" i="37"/>
  <c r="E30" i="7" s="1"/>
  <c r="C19" i="37"/>
  <c r="C28" i="7" s="1"/>
  <c r="K19" i="37"/>
  <c r="L28" i="7" s="1"/>
  <c r="J18" i="37"/>
  <c r="K27" i="7" s="1"/>
  <c r="D20" i="37"/>
  <c r="D29" i="7" s="1"/>
  <c r="M18" i="37"/>
  <c r="N27" i="7" s="1"/>
  <c r="M19" i="37"/>
  <c r="N28" i="7" s="1"/>
  <c r="M20" i="37"/>
  <c r="N29" i="7" s="1"/>
  <c r="M21" i="37"/>
  <c r="N30" i="7" s="1"/>
  <c r="J20" i="37"/>
  <c r="K29" i="7" s="1"/>
  <c r="F18" i="37"/>
  <c r="F27" i="7" s="1"/>
  <c r="F19" i="37"/>
  <c r="F28" i="7" s="1"/>
  <c r="F20" i="37"/>
  <c r="F29" i="7" s="1"/>
  <c r="F21" i="37"/>
  <c r="F30" i="7" s="1"/>
  <c r="C20" i="37"/>
  <c r="C29" i="7" s="1"/>
  <c r="K21" i="37"/>
  <c r="L30" i="7" s="1"/>
  <c r="D19" i="37"/>
  <c r="D28" i="7" s="1"/>
  <c r="C18" i="37"/>
  <c r="C27" i="7" s="1"/>
  <c r="N18" i="37"/>
  <c r="O27" i="7" s="1"/>
  <c r="N19" i="37"/>
  <c r="O28" i="7" s="1"/>
  <c r="N20" i="37"/>
  <c r="O29" i="7" s="1"/>
  <c r="N21" i="37"/>
  <c r="O30" i="7" s="1"/>
  <c r="J21" i="37"/>
  <c r="K30" i="7" s="1"/>
  <c r="G18" i="37"/>
  <c r="G27" i="7" s="1"/>
  <c r="G19" i="37"/>
  <c r="G28" i="7" s="1"/>
  <c r="G20" i="37"/>
  <c r="G29" i="7" s="1"/>
  <c r="G21" i="37"/>
  <c r="G30" i="7" s="1"/>
  <c r="C21" i="37"/>
  <c r="C30" i="7" s="1"/>
  <c r="K18" i="37"/>
  <c r="L27" i="7" s="1"/>
  <c r="K20" i="37"/>
  <c r="L29" i="7" s="1"/>
  <c r="D18" i="37"/>
  <c r="D27" i="7" s="1"/>
  <c r="D21" i="37"/>
  <c r="D30" i="7" s="1"/>
  <c r="L38" i="37"/>
  <c r="F39" i="37"/>
  <c r="O31" i="29"/>
  <c r="D31" i="29"/>
  <c r="C31" i="29"/>
  <c r="N31" i="29"/>
  <c r="G31" i="29"/>
  <c r="L31" i="29"/>
  <c r="K31" i="29"/>
  <c r="E31" i="29"/>
  <c r="M31" i="29"/>
  <c r="F31" i="29"/>
  <c r="O30" i="29"/>
  <c r="D30" i="29"/>
  <c r="L30" i="29"/>
  <c r="E30" i="29"/>
  <c r="G30" i="29"/>
  <c r="M30" i="29"/>
  <c r="K30" i="29"/>
  <c r="F30" i="29"/>
  <c r="F32" i="29" s="1"/>
  <c r="F15" i="7" s="1"/>
  <c r="N30" i="29"/>
  <c r="O16" i="29"/>
  <c r="L16" i="29"/>
  <c r="K16" i="29"/>
  <c r="M16" i="29"/>
  <c r="N16" i="29"/>
  <c r="E33" i="37"/>
  <c r="C33" i="37"/>
  <c r="D33" i="37"/>
  <c r="F33" i="37"/>
  <c r="C42" i="38"/>
  <c r="C16" i="29" s="1"/>
  <c r="F28" i="37"/>
  <c r="K39" i="37"/>
  <c r="H43" i="26"/>
  <c r="P27" i="7" l="1"/>
  <c r="P30" i="29"/>
  <c r="H30" i="7"/>
  <c r="P30" i="7"/>
  <c r="H29" i="7"/>
  <c r="H27" i="7"/>
  <c r="P29" i="7"/>
  <c r="H28" i="7"/>
  <c r="P28" i="7"/>
  <c r="P31" i="29"/>
  <c r="H31" i="29"/>
  <c r="H30" i="29"/>
  <c r="O32" i="29"/>
  <c r="O15" i="7" s="1"/>
  <c r="G32" i="29"/>
  <c r="G15" i="7" s="1"/>
  <c r="M32" i="29"/>
  <c r="M15" i="7" s="1"/>
  <c r="D32" i="29"/>
  <c r="D15" i="7" s="1"/>
  <c r="L32" i="29"/>
  <c r="L15" i="7" s="1"/>
  <c r="N32" i="29"/>
  <c r="N15" i="7" s="1"/>
  <c r="C32" i="29"/>
  <c r="C15" i="7" s="1"/>
  <c r="E32" i="29"/>
  <c r="E15" i="7" s="1"/>
  <c r="K32" i="29"/>
  <c r="K15" i="7" s="1"/>
  <c r="P16" i="29"/>
  <c r="D23" i="26"/>
  <c r="J39" i="37"/>
  <c r="C29" i="26"/>
  <c r="E34" i="37" s="1"/>
  <c r="D30" i="26"/>
  <c r="D26" i="26"/>
  <c r="D28" i="26"/>
  <c r="D27" i="26"/>
  <c r="H15" i="7" l="1"/>
  <c r="P15" i="7"/>
  <c r="C34" i="3"/>
  <c r="C32" i="3"/>
  <c r="B9" i="41" l="1"/>
  <c r="B38" i="26" l="1"/>
  <c r="B51" i="37" l="1"/>
  <c r="B69" i="37"/>
  <c r="B26" i="7"/>
  <c r="I17" i="37"/>
  <c r="J26" i="7"/>
  <c r="B35" i="8"/>
  <c r="B34" i="37"/>
  <c r="B17" i="37"/>
  <c r="B44" i="8"/>
  <c r="I51" i="37"/>
  <c r="I69" i="37"/>
  <c r="I65" i="37"/>
  <c r="B65" i="37"/>
  <c r="C47" i="40"/>
  <c r="C38" i="40"/>
  <c r="K49" i="29"/>
  <c r="L49" i="29" s="1"/>
  <c r="M49" i="29" s="1"/>
  <c r="N49" i="29" s="1"/>
  <c r="O49" i="29" s="1"/>
  <c r="K39" i="29"/>
  <c r="L39" i="29" s="1"/>
  <c r="M39" i="29" s="1"/>
  <c r="N39" i="29" s="1"/>
  <c r="O39" i="29" s="1"/>
  <c r="K29" i="29"/>
  <c r="C49" i="29"/>
  <c r="D49" i="29" s="1"/>
  <c r="E49" i="29" s="1"/>
  <c r="F49" i="29" s="1"/>
  <c r="G49" i="29" s="1"/>
  <c r="C39" i="29"/>
  <c r="D39" i="29" s="1"/>
  <c r="E39" i="29" s="1"/>
  <c r="F39" i="29" s="1"/>
  <c r="G39" i="29" s="1"/>
  <c r="I38" i="37" l="1"/>
  <c r="I37" i="37"/>
  <c r="I36" i="37"/>
  <c r="I35" i="37"/>
  <c r="I34" i="37"/>
  <c r="C77" i="8" l="1"/>
  <c r="C14" i="8"/>
  <c r="D32" i="3"/>
  <c r="E32" i="3"/>
  <c r="F32" i="3"/>
  <c r="G32" i="3"/>
  <c r="C35" i="38"/>
  <c r="D34" i="3"/>
  <c r="E34" i="3"/>
  <c r="F34" i="3"/>
  <c r="G34" i="3"/>
  <c r="C48" i="26"/>
  <c r="D48" i="26" s="1"/>
  <c r="E48" i="26" s="1"/>
  <c r="F48" i="26" s="1"/>
  <c r="G48" i="26" s="1"/>
  <c r="C79" i="38" l="1"/>
  <c r="C57" i="38"/>
  <c r="C46" i="38"/>
  <c r="C10" i="41" l="1"/>
  <c r="D10" i="41" s="1"/>
  <c r="E10" i="41" s="1"/>
  <c r="F10" i="41" s="1"/>
  <c r="G10" i="41" s="1"/>
  <c r="C78" i="40"/>
  <c r="K25" i="7" l="1"/>
  <c r="C25" i="7"/>
  <c r="C13" i="7"/>
  <c r="K15" i="29"/>
  <c r="C15" i="29"/>
  <c r="C29" i="29"/>
  <c r="J16" i="37"/>
  <c r="J68" i="37"/>
  <c r="J64" i="37"/>
  <c r="J50" i="37"/>
  <c r="J46" i="37"/>
  <c r="C68" i="37"/>
  <c r="C64" i="37"/>
  <c r="C50" i="37"/>
  <c r="C46" i="37"/>
  <c r="C16" i="37"/>
  <c r="C12" i="38"/>
  <c r="C13" i="3"/>
  <c r="C24" i="3"/>
  <c r="C57" i="26"/>
  <c r="C70" i="38" l="1"/>
  <c r="D70" i="38" s="1"/>
  <c r="E70" i="38" s="1"/>
  <c r="F70" i="38" s="1"/>
  <c r="G70" i="38" s="1"/>
  <c r="C59" i="38"/>
  <c r="D59" i="38" s="1"/>
  <c r="E59" i="38" s="1"/>
  <c r="F59" i="38" s="1"/>
  <c r="G59" i="38" s="1"/>
  <c r="C48" i="38"/>
  <c r="D48" i="38" s="1"/>
  <c r="E48" i="38" s="1"/>
  <c r="F48" i="38" s="1"/>
  <c r="G48" i="38" s="1"/>
  <c r="C81" i="38"/>
  <c r="D81" i="38" s="1"/>
  <c r="E81" i="38" s="1"/>
  <c r="F81" i="38" s="1"/>
  <c r="G81" i="38" s="1"/>
  <c r="C37" i="38"/>
  <c r="D37" i="38" s="1"/>
  <c r="E37" i="38" s="1"/>
  <c r="F37" i="38" s="1"/>
  <c r="G37" i="38" s="1"/>
  <c r="D19" i="40" l="1"/>
  <c r="E19" i="40" s="1"/>
  <c r="F19" i="40" s="1"/>
  <c r="G19" i="40" s="1"/>
  <c r="D78" i="40"/>
  <c r="E78" i="40" s="1"/>
  <c r="F78" i="40" s="1"/>
  <c r="G78" i="40" s="1"/>
  <c r="G53" i="40"/>
  <c r="G20" i="40" s="1"/>
  <c r="F53" i="40"/>
  <c r="F20" i="40" s="1"/>
  <c r="E53" i="40"/>
  <c r="E20" i="40" s="1"/>
  <c r="D53" i="40"/>
  <c r="D20" i="40" s="1"/>
  <c r="C53" i="40"/>
  <c r="C20" i="40" s="1"/>
  <c r="B44" i="40"/>
  <c r="H20" i="40" l="1"/>
  <c r="B40" i="8" l="1"/>
  <c r="C34" i="8"/>
  <c r="C43" i="8" s="1"/>
  <c r="D25" i="7" l="1"/>
  <c r="E25" i="7" s="1"/>
  <c r="F25" i="7" s="1"/>
  <c r="G25" i="7" s="1"/>
  <c r="L25" i="7"/>
  <c r="M25" i="7" s="1"/>
  <c r="N25" i="7" s="1"/>
  <c r="O25" i="7" s="1"/>
  <c r="B35" i="37"/>
  <c r="B36" i="37"/>
  <c r="B37" i="37"/>
  <c r="B38" i="37"/>
  <c r="D57" i="26"/>
  <c r="E57" i="26" l="1"/>
  <c r="B40" i="40"/>
  <c r="B49" i="40" s="1"/>
  <c r="B39" i="40"/>
  <c r="B48" i="40" s="1"/>
  <c r="B43" i="40"/>
  <c r="B52" i="40" s="1"/>
  <c r="B42" i="40"/>
  <c r="B51" i="40" s="1"/>
  <c r="B41" i="40"/>
  <c r="B50" i="40" s="1"/>
  <c r="F57" i="26" l="1"/>
  <c r="G57" i="26" l="1"/>
  <c r="D13" i="3"/>
  <c r="D25" i="3" l="1"/>
  <c r="E25" i="3" s="1"/>
  <c r="F25" i="3" s="1"/>
  <c r="G25" i="3" s="1"/>
  <c r="L29" i="29" l="1"/>
  <c r="M29" i="29" s="1"/>
  <c r="N29" i="29" s="1"/>
  <c r="O29" i="29" s="1"/>
  <c r="L13" i="7"/>
  <c r="M13" i="7" s="1"/>
  <c r="N13" i="7" s="1"/>
  <c r="O13" i="7" s="1"/>
  <c r="L15" i="29"/>
  <c r="M15" i="29" s="1"/>
  <c r="N15" i="29" s="1"/>
  <c r="O15" i="29" s="1"/>
  <c r="K16" i="37"/>
  <c r="L16" i="37" s="1"/>
  <c r="M16" i="37" s="1"/>
  <c r="N16" i="37" s="1"/>
  <c r="K68" i="37"/>
  <c r="L68" i="37" s="1"/>
  <c r="M68" i="37" s="1"/>
  <c r="N68" i="37" s="1"/>
  <c r="K64" i="37"/>
  <c r="L64" i="37" s="1"/>
  <c r="M64" i="37" s="1"/>
  <c r="N64" i="37" s="1"/>
  <c r="K50" i="37"/>
  <c r="L50" i="37" s="1"/>
  <c r="M50" i="37" s="1"/>
  <c r="N50" i="37" s="1"/>
  <c r="K46" i="37"/>
  <c r="L46" i="37" s="1"/>
  <c r="M46" i="37" s="1"/>
  <c r="N46" i="37" s="1"/>
  <c r="P32" i="29" l="1"/>
  <c r="C49" i="38" l="1"/>
  <c r="C60" i="38"/>
  <c r="C71" i="38"/>
  <c r="C82" i="38"/>
  <c r="C86" i="38" l="1"/>
  <c r="C20" i="29" s="1"/>
  <c r="C88" i="38"/>
  <c r="C87" i="38"/>
  <c r="C76" i="38"/>
  <c r="C75" i="38"/>
  <c r="C19" i="29" s="1"/>
  <c r="C77" i="38"/>
  <c r="C64" i="38"/>
  <c r="C18" i="29" s="1"/>
  <c r="C65" i="38"/>
  <c r="C66" i="38"/>
  <c r="C55" i="38"/>
  <c r="D49" i="38"/>
  <c r="D55" i="38" s="1"/>
  <c r="D54" i="38" s="1"/>
  <c r="D53" i="38" s="1"/>
  <c r="D17" i="29" s="1"/>
  <c r="D14" i="8"/>
  <c r="E14" i="8" s="1"/>
  <c r="F14" i="8" s="1"/>
  <c r="G14" i="8" s="1"/>
  <c r="D77" i="8"/>
  <c r="E77" i="8" s="1"/>
  <c r="F77" i="8" s="1"/>
  <c r="G77" i="8" s="1"/>
  <c r="D13" i="7"/>
  <c r="E13" i="7" s="1"/>
  <c r="F13" i="7" s="1"/>
  <c r="G13" i="7" s="1"/>
  <c r="D29" i="29"/>
  <c r="E29" i="29" s="1"/>
  <c r="F29" i="29" s="1"/>
  <c r="G29" i="29" s="1"/>
  <c r="M18" i="29" l="1"/>
  <c r="O18" i="29"/>
  <c r="K18" i="29"/>
  <c r="N18" i="29"/>
  <c r="L18" i="29"/>
  <c r="O20" i="29"/>
  <c r="L20" i="29"/>
  <c r="K20" i="29"/>
  <c r="M20" i="29"/>
  <c r="N20" i="29"/>
  <c r="N19" i="29"/>
  <c r="M19" i="29"/>
  <c r="K19" i="29"/>
  <c r="L19" i="29"/>
  <c r="O19" i="29"/>
  <c r="C54" i="38"/>
  <c r="C14" i="38" s="1"/>
  <c r="J65" i="37" s="1"/>
  <c r="C15" i="38"/>
  <c r="E49" i="38"/>
  <c r="E55" i="38" s="1"/>
  <c r="E54" i="38" s="1"/>
  <c r="E53" i="38" s="1"/>
  <c r="E17" i="29" s="1"/>
  <c r="D60" i="38"/>
  <c r="J70" i="37" l="1"/>
  <c r="J69" i="37"/>
  <c r="J72" i="37"/>
  <c r="J73" i="37"/>
  <c r="J71" i="37"/>
  <c r="P18" i="29"/>
  <c r="D66" i="38"/>
  <c r="D65" i="38"/>
  <c r="D64" i="38"/>
  <c r="D18" i="29" s="1"/>
  <c r="P19" i="29"/>
  <c r="P20" i="29"/>
  <c r="L17" i="29"/>
  <c r="L21" i="29" s="1"/>
  <c r="L16" i="7" s="1"/>
  <c r="O17" i="29"/>
  <c r="O21" i="29" s="1"/>
  <c r="O16" i="7" s="1"/>
  <c r="K17" i="29"/>
  <c r="N17" i="29"/>
  <c r="N21" i="29" s="1"/>
  <c r="N16" i="7" s="1"/>
  <c r="M17" i="29"/>
  <c r="M21" i="29" s="1"/>
  <c r="M16" i="7" s="1"/>
  <c r="C53" i="38"/>
  <c r="F49" i="38"/>
  <c r="E60" i="38"/>
  <c r="E65" i="38" l="1"/>
  <c r="E66" i="38"/>
  <c r="E64" i="38"/>
  <c r="E18" i="29" s="1"/>
  <c r="C17" i="29"/>
  <c r="C13" i="38"/>
  <c r="C65" i="37" s="1"/>
  <c r="P17" i="29"/>
  <c r="K21" i="29"/>
  <c r="K16" i="7" s="1"/>
  <c r="P16" i="7" s="1"/>
  <c r="F55" i="38"/>
  <c r="F54" i="38" s="1"/>
  <c r="F53" i="38" s="1"/>
  <c r="F17" i="29" s="1"/>
  <c r="G49" i="38"/>
  <c r="G55" i="38" s="1"/>
  <c r="G54" i="38" s="1"/>
  <c r="G53" i="38" s="1"/>
  <c r="G17" i="29" s="1"/>
  <c r="F60" i="38"/>
  <c r="C73" i="37" l="1"/>
  <c r="C71" i="37"/>
  <c r="C72" i="37"/>
  <c r="C70" i="37"/>
  <c r="C69" i="37"/>
  <c r="P21" i="29"/>
  <c r="F65" i="38"/>
  <c r="F66" i="38"/>
  <c r="F64" i="38"/>
  <c r="F18" i="29" s="1"/>
  <c r="H17" i="29"/>
  <c r="C21" i="29"/>
  <c r="C16" i="7" s="1"/>
  <c r="G60" i="38"/>
  <c r="G64" i="38" l="1"/>
  <c r="G18" i="29" s="1"/>
  <c r="H18" i="29" s="1"/>
  <c r="G66" i="38"/>
  <c r="G65" i="38"/>
  <c r="H32" i="29"/>
  <c r="D71" i="38" l="1"/>
  <c r="D76" i="38" l="1"/>
  <c r="D75" i="38"/>
  <c r="D19" i="29" s="1"/>
  <c r="D77" i="38"/>
  <c r="E71" i="38"/>
  <c r="E75" i="38" l="1"/>
  <c r="E19" i="29" s="1"/>
  <c r="E77" i="38"/>
  <c r="E76" i="38"/>
  <c r="D82" i="38"/>
  <c r="F71" i="38"/>
  <c r="F76" i="38" l="1"/>
  <c r="F75" i="38"/>
  <c r="F19" i="29" s="1"/>
  <c r="F77" i="38"/>
  <c r="D88" i="38"/>
  <c r="D87" i="38"/>
  <c r="D86" i="38"/>
  <c r="D20" i="29" s="1"/>
  <c r="E82" i="38"/>
  <c r="G71" i="38"/>
  <c r="E86" i="38" l="1"/>
  <c r="E20" i="29" s="1"/>
  <c r="E88" i="38"/>
  <c r="E87" i="38"/>
  <c r="G76" i="38"/>
  <c r="G75" i="38"/>
  <c r="G19" i="29" s="1"/>
  <c r="H19" i="29" s="1"/>
  <c r="G77" i="38"/>
  <c r="F82" i="38"/>
  <c r="F87" i="38" l="1"/>
  <c r="F88" i="38"/>
  <c r="F86" i="38"/>
  <c r="F20" i="29" s="1"/>
  <c r="G82" i="38"/>
  <c r="G86" i="38" l="1"/>
  <c r="G20" i="29" s="1"/>
  <c r="H20" i="29" s="1"/>
  <c r="G88" i="38"/>
  <c r="G87" i="38"/>
  <c r="E21" i="3"/>
  <c r="D64" i="37"/>
  <c r="D16" i="37"/>
  <c r="E16" i="37" s="1"/>
  <c r="F16" i="37" s="1"/>
  <c r="G16" i="37" s="1"/>
  <c r="D68" i="37"/>
  <c r="E68" i="37" s="1"/>
  <c r="F68" i="37" s="1"/>
  <c r="G68" i="37" s="1"/>
  <c r="D12" i="38"/>
  <c r="E12" i="38" s="1"/>
  <c r="F12" i="38" s="1"/>
  <c r="G12" i="38" s="1"/>
  <c r="D50" i="37"/>
  <c r="D46" i="37"/>
  <c r="E46" i="37" s="1"/>
  <c r="F46" i="37" s="1"/>
  <c r="G46" i="37" s="1"/>
  <c r="D15" i="29"/>
  <c r="E15" i="29" s="1"/>
  <c r="F15" i="29" s="1"/>
  <c r="G15" i="29" s="1"/>
  <c r="D24" i="3"/>
  <c r="E24" i="3" s="1"/>
  <c r="F24" i="3" s="1"/>
  <c r="G24" i="3" s="1"/>
  <c r="E13" i="3"/>
  <c r="F13" i="3" s="1"/>
  <c r="G13" i="3" s="1"/>
  <c r="C31" i="3" l="1"/>
  <c r="C33" i="3" s="1"/>
  <c r="C35" i="3" s="1"/>
  <c r="C14" i="3" s="1"/>
  <c r="C47" i="37" s="1"/>
  <c r="C51" i="37" s="1"/>
  <c r="E31" i="3"/>
  <c r="E33" i="3" s="1"/>
  <c r="E35" i="3" s="1"/>
  <c r="E14" i="3" s="1"/>
  <c r="G31" i="3"/>
  <c r="G33" i="3" s="1"/>
  <c r="G35" i="3" s="1"/>
  <c r="G14" i="3" s="1"/>
  <c r="F31" i="3"/>
  <c r="F33" i="3" s="1"/>
  <c r="F35" i="3" s="1"/>
  <c r="F14" i="3" s="1"/>
  <c r="D31" i="3"/>
  <c r="D33" i="3" s="1"/>
  <c r="D35" i="3" s="1"/>
  <c r="D14" i="3" s="1"/>
  <c r="E64" i="37"/>
  <c r="E50" i="37"/>
  <c r="D38" i="40"/>
  <c r="D47" i="40" s="1"/>
  <c r="D34" i="8"/>
  <c r="D43" i="8" s="1"/>
  <c r="C55" i="37" l="1"/>
  <c r="C54" i="37"/>
  <c r="C52" i="37"/>
  <c r="C53" i="37"/>
  <c r="F47" i="37"/>
  <c r="M47" i="37"/>
  <c r="J47" i="37"/>
  <c r="G47" i="37"/>
  <c r="N47" i="37"/>
  <c r="K47" i="37"/>
  <c r="D47" i="37"/>
  <c r="E47" i="37"/>
  <c r="L47" i="37"/>
  <c r="F64" i="37"/>
  <c r="F50" i="37"/>
  <c r="E38" i="40"/>
  <c r="E47" i="40" s="1"/>
  <c r="E34" i="8"/>
  <c r="E43" i="8" s="1"/>
  <c r="E52" i="37" l="1"/>
  <c r="E54" i="37"/>
  <c r="E51" i="37"/>
  <c r="E53" i="37"/>
  <c r="E55" i="37"/>
  <c r="D51" i="37"/>
  <c r="D52" i="37"/>
  <c r="D53" i="37"/>
  <c r="D54" i="37"/>
  <c r="D55" i="37"/>
  <c r="J52" i="37"/>
  <c r="J51" i="37"/>
  <c r="J55" i="37"/>
  <c r="J53" i="37"/>
  <c r="J54" i="37"/>
  <c r="K51" i="37"/>
  <c r="K52" i="37"/>
  <c r="K53" i="37"/>
  <c r="K54" i="37"/>
  <c r="K55" i="37"/>
  <c r="M51" i="37"/>
  <c r="M52" i="37"/>
  <c r="M53" i="37"/>
  <c r="M54" i="37"/>
  <c r="M55" i="37"/>
  <c r="L51" i="37"/>
  <c r="L52" i="37"/>
  <c r="L53" i="37"/>
  <c r="L54" i="37"/>
  <c r="L55" i="37"/>
  <c r="N52" i="37"/>
  <c r="N54" i="37"/>
  <c r="N53" i="37"/>
  <c r="N51" i="37"/>
  <c r="N55" i="37"/>
  <c r="F51" i="37"/>
  <c r="F52" i="37"/>
  <c r="F53" i="37"/>
  <c r="F54" i="37"/>
  <c r="F55" i="37"/>
  <c r="G51" i="37"/>
  <c r="G52" i="37"/>
  <c r="G53" i="37"/>
  <c r="G54" i="37"/>
  <c r="G55" i="37"/>
  <c r="J17" i="37"/>
  <c r="K26" i="7" s="1"/>
  <c r="C17" i="37"/>
  <c r="C26" i="7" s="1"/>
  <c r="G64" i="37"/>
  <c r="G50" i="37"/>
  <c r="F38" i="40"/>
  <c r="F47" i="40" s="1"/>
  <c r="F34" i="8"/>
  <c r="F43" i="8" s="1"/>
  <c r="C35" i="8" l="1"/>
  <c r="G38" i="40"/>
  <c r="G47" i="40" s="1"/>
  <c r="G34" i="8"/>
  <c r="G43" i="8" s="1"/>
  <c r="C31" i="7" l="1"/>
  <c r="C14" i="7" s="1"/>
  <c r="C17" i="7" s="1"/>
  <c r="J56" i="37"/>
  <c r="K56" i="37" l="1"/>
  <c r="C56" i="37"/>
  <c r="D56" i="37"/>
  <c r="L56" i="37" l="1"/>
  <c r="E56" i="37"/>
  <c r="M56" i="37"/>
  <c r="N56" i="37" l="1"/>
  <c r="G56" i="37"/>
  <c r="F56" i="37"/>
  <c r="D38" i="38" l="1"/>
  <c r="D44" i="38" l="1"/>
  <c r="D15" i="38" s="1"/>
  <c r="E38" i="38"/>
  <c r="E44" i="38" s="1"/>
  <c r="E43" i="38" l="1"/>
  <c r="E15" i="38"/>
  <c r="D43" i="38"/>
  <c r="F38" i="38"/>
  <c r="D42" i="38" l="1"/>
  <c r="D14" i="38"/>
  <c r="K65" i="37" s="1"/>
  <c r="F44" i="38"/>
  <c r="E42" i="38"/>
  <c r="E14" i="38"/>
  <c r="L65" i="37" s="1"/>
  <c r="J74" i="37"/>
  <c r="G38" i="38"/>
  <c r="K69" i="37" l="1"/>
  <c r="K70" i="37"/>
  <c r="K71" i="37"/>
  <c r="K72" i="37"/>
  <c r="K73" i="37"/>
  <c r="L69" i="37"/>
  <c r="L70" i="37"/>
  <c r="L71" i="37"/>
  <c r="L72" i="37"/>
  <c r="L73" i="37"/>
  <c r="C40" i="40"/>
  <c r="C36" i="8"/>
  <c r="C43" i="40"/>
  <c r="C39" i="8"/>
  <c r="C42" i="40"/>
  <c r="C38" i="8"/>
  <c r="C41" i="40"/>
  <c r="C37" i="8"/>
  <c r="F43" i="38"/>
  <c r="F14" i="38" s="1"/>
  <c r="M65" i="37" s="1"/>
  <c r="F15" i="38"/>
  <c r="G44" i="38"/>
  <c r="E16" i="29"/>
  <c r="E21" i="29" s="1"/>
  <c r="E16" i="7" s="1"/>
  <c r="E13" i="38"/>
  <c r="E65" i="37" s="1"/>
  <c r="D16" i="29"/>
  <c r="D13" i="38"/>
  <c r="D65" i="37" s="1"/>
  <c r="C74" i="37"/>
  <c r="J22" i="37"/>
  <c r="M70" i="37" l="1"/>
  <c r="M72" i="37"/>
  <c r="M69" i="37"/>
  <c r="M71" i="37"/>
  <c r="M73" i="37"/>
  <c r="E70" i="37"/>
  <c r="E72" i="37"/>
  <c r="E69" i="37"/>
  <c r="E71" i="37"/>
  <c r="E73" i="37"/>
  <c r="D69" i="37"/>
  <c r="D70" i="37"/>
  <c r="D71" i="37"/>
  <c r="D72" i="37"/>
  <c r="D73" i="37"/>
  <c r="C49" i="8"/>
  <c r="C69" i="8" s="1"/>
  <c r="C15" i="8" s="1"/>
  <c r="C39" i="40"/>
  <c r="G43" i="38"/>
  <c r="G15" i="38"/>
  <c r="D21" i="29"/>
  <c r="D16" i="7" s="1"/>
  <c r="F42" i="38"/>
  <c r="C22" i="37"/>
  <c r="K17" i="37" l="1"/>
  <c r="L26" i="7" s="1"/>
  <c r="D17" i="37"/>
  <c r="D26" i="7" s="1"/>
  <c r="L17" i="37"/>
  <c r="M26" i="7" s="1"/>
  <c r="E17" i="37"/>
  <c r="E26" i="7" s="1"/>
  <c r="E42" i="40"/>
  <c r="E38" i="8"/>
  <c r="E41" i="40"/>
  <c r="E37" i="8"/>
  <c r="D40" i="40"/>
  <c r="D36" i="8"/>
  <c r="D42" i="40"/>
  <c r="D38" i="8"/>
  <c r="E43" i="40"/>
  <c r="E39" i="8"/>
  <c r="D41" i="40"/>
  <c r="D37" i="8"/>
  <c r="D43" i="40"/>
  <c r="D39" i="8"/>
  <c r="E40" i="40"/>
  <c r="E36" i="8"/>
  <c r="C44" i="40"/>
  <c r="C40" i="8"/>
  <c r="C13" i="41"/>
  <c r="F16" i="29"/>
  <c r="F13" i="38"/>
  <c r="F65" i="37" s="1"/>
  <c r="G14" i="38"/>
  <c r="N65" i="37" s="1"/>
  <c r="G42" i="38"/>
  <c r="D74" i="37"/>
  <c r="L74" i="37"/>
  <c r="E74" i="37"/>
  <c r="D22" i="37" l="1"/>
  <c r="D44" i="40" s="1"/>
  <c r="D35" i="8"/>
  <c r="D39" i="40"/>
  <c r="E31" i="7"/>
  <c r="E14" i="7" s="1"/>
  <c r="E17" i="7" s="1"/>
  <c r="E11" i="41" s="1"/>
  <c r="F70" i="37"/>
  <c r="F72" i="37"/>
  <c r="F69" i="37"/>
  <c r="F71" i="37"/>
  <c r="F73" i="37"/>
  <c r="N70" i="37"/>
  <c r="N72" i="37"/>
  <c r="N69" i="37"/>
  <c r="N71" i="37"/>
  <c r="N73" i="37"/>
  <c r="D31" i="7"/>
  <c r="D14" i="7" s="1"/>
  <c r="K22" i="37"/>
  <c r="K74" i="37"/>
  <c r="E39" i="40"/>
  <c r="E35" i="8"/>
  <c r="E49" i="8" s="1"/>
  <c r="D49" i="8"/>
  <c r="D69" i="8" s="1"/>
  <c r="D15" i="8" s="1"/>
  <c r="F21" i="29"/>
  <c r="F16" i="7" s="1"/>
  <c r="G16" i="29"/>
  <c r="G21" i="29" s="1"/>
  <c r="G16" i="7" s="1"/>
  <c r="G13" i="38"/>
  <c r="G65" i="37" s="1"/>
  <c r="L22" i="37"/>
  <c r="L31" i="7"/>
  <c r="L14" i="7" s="1"/>
  <c r="E22" i="37"/>
  <c r="E69" i="8" l="1"/>
  <c r="E15" i="8" s="1"/>
  <c r="E13" i="41" s="1"/>
  <c r="D40" i="8"/>
  <c r="H16" i="7"/>
  <c r="D17" i="7"/>
  <c r="G69" i="37"/>
  <c r="G70" i="37"/>
  <c r="G71" i="37"/>
  <c r="G72" i="37"/>
  <c r="G73" i="37"/>
  <c r="M17" i="37"/>
  <c r="N26" i="7" s="1"/>
  <c r="F17" i="37"/>
  <c r="F26" i="7" s="1"/>
  <c r="L17" i="7"/>
  <c r="C11" i="41"/>
  <c r="F43" i="40"/>
  <c r="F41" i="40"/>
  <c r="F42" i="40"/>
  <c r="F38" i="8"/>
  <c r="D13" i="41"/>
  <c r="E44" i="40"/>
  <c r="E40" i="8"/>
  <c r="F40" i="40"/>
  <c r="F36" i="8"/>
  <c r="M74" i="37"/>
  <c r="H21" i="29"/>
  <c r="H16" i="29"/>
  <c r="M31" i="7" l="1"/>
  <c r="M14" i="7" s="1"/>
  <c r="M17" i="7" s="1"/>
  <c r="E12" i="41" s="1"/>
  <c r="E14" i="41" s="1"/>
  <c r="F39" i="40"/>
  <c r="M22" i="37"/>
  <c r="F31" i="7"/>
  <c r="F14" i="7" s="1"/>
  <c r="G17" i="37"/>
  <c r="G26" i="7" s="1"/>
  <c r="H26" i="7" s="1"/>
  <c r="N17" i="37"/>
  <c r="O26" i="7" s="1"/>
  <c r="F37" i="8"/>
  <c r="F39" i="8"/>
  <c r="F74" i="37"/>
  <c r="F22" i="37"/>
  <c r="F40" i="8" s="1"/>
  <c r="F35" i="8"/>
  <c r="G36" i="8"/>
  <c r="G40" i="40"/>
  <c r="G43" i="40"/>
  <c r="G39" i="8"/>
  <c r="G42" i="40"/>
  <c r="G38" i="8"/>
  <c r="G41" i="40"/>
  <c r="G37" i="8"/>
  <c r="G74" i="37"/>
  <c r="N31" i="7" l="1"/>
  <c r="G31" i="7"/>
  <c r="G14" i="7" s="1"/>
  <c r="H14" i="7" s="1"/>
  <c r="F17" i="7"/>
  <c r="F44" i="40"/>
  <c r="F49" i="8"/>
  <c r="N74" i="37"/>
  <c r="G39" i="40"/>
  <c r="G35" i="8"/>
  <c r="G49" i="8" s="1"/>
  <c r="G22" i="37"/>
  <c r="N22" i="37"/>
  <c r="D12" i="41"/>
  <c r="D11" i="41"/>
  <c r="G69" i="8" l="1"/>
  <c r="G15" i="8" s="1"/>
  <c r="G13" i="41" s="1"/>
  <c r="F69" i="8"/>
  <c r="F15" i="8" s="1"/>
  <c r="F13" i="41" s="1"/>
  <c r="H13" i="41" s="1"/>
  <c r="G17" i="7"/>
  <c r="H17" i="7" s="1"/>
  <c r="N14" i="7"/>
  <c r="N17" i="7" s="1"/>
  <c r="H15" i="8"/>
  <c r="G44" i="40"/>
  <c r="G40" i="8"/>
  <c r="O31" i="7"/>
  <c r="O14" i="7" s="1"/>
  <c r="H31" i="7"/>
  <c r="D14" i="41"/>
  <c r="O17" i="7" l="1"/>
  <c r="F11" i="41"/>
  <c r="F12" i="41"/>
  <c r="F14" i="41" l="1"/>
  <c r="G11" i="41" l="1"/>
  <c r="G12" i="41"/>
  <c r="G14" i="41" l="1"/>
  <c r="H11" i="41"/>
  <c r="P26" i="7"/>
  <c r="K31" i="7"/>
  <c r="K14" i="7" s="1"/>
  <c r="P14" i="7" s="1"/>
  <c r="P31" i="7" l="1"/>
  <c r="K17" i="7"/>
  <c r="C12" i="41" s="1"/>
  <c r="H12" i="41" s="1"/>
  <c r="C14" i="41" l="1"/>
  <c r="H14" i="41" s="1"/>
  <c r="P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0" authorId="0" shapeId="0" xr:uid="{B2E4CD65-BBD5-4BEC-A4F6-69184C192461}">
      <text>
        <r>
          <rPr>
            <b/>
            <sz val="9"/>
            <color indexed="81"/>
            <rFont val="Tahoma"/>
            <family val="2"/>
          </rPr>
          <t xml:space="preserve">Author: </t>
        </r>
        <r>
          <rPr>
            <sz val="9"/>
            <color indexed="81"/>
            <rFont val="Tahoma"/>
            <family val="2"/>
          </rPr>
          <t xml:space="preserve">Please describe the exact patient population for which listing is sought.  This should reflect as appropriate: the disease; line/s of therapy; prior therapies; non-response, intolerance or contraindication to other therapies; patient eligibility and any other definitions that may be appropriate.  It should match the indication in the funding application proposal.
</t>
        </r>
      </text>
    </comment>
    <comment ref="B21" authorId="0" shapeId="0" xr:uid="{234F5DB7-252E-4139-BC52-0115A8E19B0F}">
      <text>
        <r>
          <rPr>
            <b/>
            <sz val="9"/>
            <color indexed="81"/>
            <rFont val="Tahoma"/>
            <family val="2"/>
          </rPr>
          <t>Author:</t>
        </r>
        <r>
          <rPr>
            <sz val="9"/>
            <color indexed="81"/>
            <rFont val="Tahoma"/>
            <family val="2"/>
          </rPr>
          <t xml:space="preserve">
Starting 1 July.</t>
        </r>
      </text>
    </comment>
    <comment ref="B22" authorId="0" shapeId="0" xr:uid="{B7229884-E179-474F-8C31-50A1226127EA}">
      <text>
        <r>
          <rPr>
            <b/>
            <sz val="9"/>
            <color indexed="81"/>
            <rFont val="Tahoma"/>
            <family val="2"/>
          </rPr>
          <t xml:space="preserve">Author: </t>
        </r>
        <r>
          <rPr>
            <sz val="9"/>
            <color indexed="81"/>
            <rFont val="Tahoma"/>
            <family val="2"/>
          </rPr>
          <t xml:space="preserve">Allows budget impact to be calculated at either gross (list) or net (after rebate) price.
</t>
        </r>
      </text>
    </comment>
    <comment ref="B23" authorId="0" shapeId="0" xr:uid="{0665FA60-95EE-4CDB-95B2-E28321B1B3E2}">
      <text>
        <r>
          <rPr>
            <b/>
            <sz val="9"/>
            <color indexed="81"/>
            <rFont val="Tahoma"/>
            <family val="2"/>
          </rPr>
          <t xml:space="preserve">Author: </t>
        </r>
        <r>
          <rPr>
            <sz val="9"/>
            <color indexed="81"/>
            <rFont val="Tahoma"/>
            <family val="2"/>
          </rPr>
          <t xml:space="preserve">Please indicate if patent expiry or other price reduction events is expected for the proposed pharmaceutical..
</t>
        </r>
      </text>
    </comment>
    <comment ref="B24" authorId="0" shapeId="0" xr:uid="{55E870DC-D981-44B7-A7C8-8049EDB688CE}">
      <text>
        <r>
          <rPr>
            <b/>
            <sz val="9"/>
            <color indexed="81"/>
            <rFont val="Tahoma"/>
            <family val="2"/>
          </rPr>
          <t>Author:</t>
        </r>
        <r>
          <rPr>
            <sz val="9"/>
            <color indexed="81"/>
            <rFont val="Tahoma"/>
            <family val="2"/>
          </rPr>
          <t xml:space="preserve">
As per the PBAC template, budget impact can be calculated by an epidemiology,  market share (i.e., scripts) or mixed approach.  Should a mixed approach be selected, please adjust subsequent worksheets as per instructions.  </t>
        </r>
      </text>
    </comment>
    <comment ref="B25" authorId="0" shapeId="0" xr:uid="{B7B6B978-170E-4ED4-836E-BE940D771DBF}">
      <text>
        <r>
          <rPr>
            <b/>
            <sz val="9"/>
            <color indexed="81"/>
            <rFont val="Tahoma"/>
            <family val="2"/>
          </rPr>
          <t>Author:</t>
        </r>
        <r>
          <rPr>
            <sz val="9"/>
            <color indexed="81"/>
            <rFont val="Tahoma"/>
            <family val="2"/>
          </rPr>
          <t xml:space="preserve">
If market share approach is selected, please advise if pharmaceutical will replace or add to existing pharmaceutical use for the indication.</t>
        </r>
      </text>
    </comment>
    <comment ref="B26" authorId="0" shapeId="0" xr:uid="{9A810282-2A2A-428C-ABF5-F37E76B82C0F}">
      <text>
        <r>
          <rPr>
            <b/>
            <sz val="9"/>
            <color indexed="81"/>
            <rFont val="Tahoma"/>
            <family val="2"/>
          </rPr>
          <t>Author:</t>
        </r>
        <r>
          <rPr>
            <sz val="9"/>
            <color indexed="81"/>
            <rFont val="Tahoma"/>
            <family val="2"/>
          </rPr>
          <t xml:space="preserve">
Applicable to the epidemiology script calculation approach.  "Annual" treatment duration means treatment is taken for the entire financial year.  "Course of treatment" refers to treatment of specified duration under one year in length.  Should "Course of treatment" be selected, a "Treatment Frequency" approach will not be required to be selected.</t>
        </r>
      </text>
    </comment>
    <comment ref="B27" authorId="0" shapeId="0" xr:uid="{DA1CF7ED-5635-42D0-8579-D9B02AC687A2}">
      <text>
        <r>
          <rPr>
            <b/>
            <sz val="9"/>
            <color indexed="81"/>
            <rFont val="Tahoma"/>
            <family val="2"/>
          </rPr>
          <t>Author:</t>
        </r>
        <r>
          <rPr>
            <sz val="9"/>
            <color indexed="81"/>
            <rFont val="Tahoma"/>
            <family val="2"/>
          </rPr>
          <t xml:space="preserve">
If treatment duration is "Course of treatment", "Treatment Frequency" selection will not be applicable.</t>
        </r>
      </text>
    </comment>
    <comment ref="B28" authorId="0" shapeId="0" xr:uid="{506AB3D4-28C3-4822-A51E-2C45F6389EB5}">
      <text>
        <r>
          <rPr>
            <b/>
            <sz val="9"/>
            <color indexed="81"/>
            <rFont val="Tahoma"/>
            <family val="2"/>
          </rPr>
          <t>Author:</t>
        </r>
        <r>
          <rPr>
            <sz val="9"/>
            <color indexed="81"/>
            <rFont val="Tahoma"/>
            <family val="2"/>
          </rPr>
          <t xml:space="preserve">
If "Treatment duration" selected is "Course of Treatment", please enter the exact duration of treatment as a number.  The treatment duration should be less than one year and reflect the "Treatment Frequency" selected.  For example, if "Treatment Frequency" is "Daily" and total course of treatment is 30 days, enter "30". </t>
        </r>
      </text>
    </comment>
    <comment ref="B29" authorId="0" shapeId="0" xr:uid="{11C7D9F7-2F30-4572-85E6-52B867ECD4BB}">
      <text>
        <r>
          <rPr>
            <b/>
            <sz val="9"/>
            <color indexed="81"/>
            <rFont val="Tahoma"/>
            <family val="2"/>
          </rPr>
          <t>Author:</t>
        </r>
        <r>
          <rPr>
            <sz val="9"/>
            <color indexed="81"/>
            <rFont val="Tahoma"/>
            <family val="2"/>
          </rPr>
          <t xml:space="preserve"> Should "Treatment Duration" selection be "Annual", the number of treatment administrations in a year will be automatically calculated following selection of "Treatment frequency".
</t>
        </r>
      </text>
    </comment>
    <comment ref="B30" authorId="0" shapeId="0" xr:uid="{F1A64212-C6C2-46CD-A0BE-F015366BD595}">
      <text>
        <r>
          <rPr>
            <b/>
            <sz val="9"/>
            <color indexed="81"/>
            <rFont val="Tahoma"/>
            <family val="2"/>
          </rPr>
          <t>Author:</t>
        </r>
        <r>
          <rPr>
            <sz val="9"/>
            <color indexed="81"/>
            <rFont val="Tahoma"/>
            <family val="2"/>
          </rPr>
          <t xml:space="preserve">
If "Script calculation approach" is "Epidemiology", please select appropriate incidence calculation method.  Please note space is provided for input of prevalence information also in worksheet, '3. Epidemiology'.</t>
        </r>
      </text>
    </comment>
    <comment ref="B31" authorId="0" shapeId="0" xr:uid="{83B0DD8A-2C70-4098-82A1-671134F24469}">
      <text>
        <r>
          <rPr>
            <b/>
            <sz val="9"/>
            <color indexed="81"/>
            <rFont val="Tahoma"/>
            <family val="2"/>
          </rPr>
          <t xml:space="preserve">Author: </t>
        </r>
        <r>
          <rPr>
            <sz val="9"/>
            <color indexed="81"/>
            <rFont val="Tahoma"/>
            <family val="2"/>
          </rPr>
          <t xml:space="preserve">Discount rate for budget impact analysis as per the Prescription for Pharmacoeconomic Analysis (PFPA).
</t>
        </r>
      </text>
    </comment>
    <comment ref="C37" authorId="0" shapeId="0" xr:uid="{A3FBFB6F-CE91-49FA-B814-21422DB21B5E}">
      <text>
        <r>
          <rPr>
            <b/>
            <sz val="9"/>
            <color indexed="81"/>
            <rFont val="Tahoma"/>
            <family val="2"/>
          </rPr>
          <t>Author:</t>
        </r>
        <r>
          <rPr>
            <sz val="9"/>
            <color indexed="81"/>
            <rFont val="Tahoma"/>
            <family val="2"/>
          </rPr>
          <t xml:space="preserve">
Form meaning tab, sub-cutaneous injection etc.</t>
        </r>
      </text>
    </comment>
    <comment ref="D37" authorId="0" shapeId="0" xr:uid="{F7626519-B3E3-444B-8443-CDA995806655}">
      <text>
        <r>
          <rPr>
            <b/>
            <sz val="9"/>
            <color indexed="81"/>
            <rFont val="Tahoma"/>
            <family val="2"/>
          </rPr>
          <t xml:space="preserve">Author: </t>
        </r>
        <r>
          <rPr>
            <sz val="9"/>
            <color indexed="81"/>
            <rFont val="Tahoma"/>
            <family val="2"/>
          </rPr>
          <t xml:space="preserve">Number of treatment units per pack.
</t>
        </r>
      </text>
    </comment>
    <comment ref="E37" authorId="0" shapeId="0" xr:uid="{DFB7C4FD-F628-4BC4-89A2-FE243604CC15}">
      <text>
        <r>
          <rPr>
            <b/>
            <sz val="9"/>
            <color indexed="81"/>
            <rFont val="Tahoma"/>
            <family val="2"/>
          </rPr>
          <t>Author:</t>
        </r>
        <r>
          <rPr>
            <sz val="9"/>
            <color indexed="81"/>
            <rFont val="Tahoma"/>
            <family val="2"/>
          </rPr>
          <t xml:space="preserve"> Number of treatment units per dosing administration.
</t>
        </r>
      </text>
    </comment>
    <comment ref="B49" authorId="0" shapeId="0" xr:uid="{023941A8-FEF2-4AB4-92FB-244A030BF45E}">
      <text>
        <r>
          <rPr>
            <b/>
            <sz val="9"/>
            <color indexed="81"/>
            <rFont val="Tahoma"/>
            <family val="2"/>
          </rPr>
          <t>Author:</t>
        </r>
        <r>
          <rPr>
            <sz val="9"/>
            <color indexed="81"/>
            <rFont val="Tahoma"/>
            <family val="2"/>
          </rPr>
          <t xml:space="preserve">
Percent of patients with the condition who are eligible according to proposed Special Authority criteria. </t>
        </r>
      </text>
    </comment>
    <comment ref="B50" authorId="0" shapeId="0" xr:uid="{8D4D6174-165D-4626-B5CD-8B858486B57C}">
      <text>
        <r>
          <rPr>
            <b/>
            <sz val="9"/>
            <color indexed="81"/>
            <rFont val="Tahoma"/>
            <family val="2"/>
          </rPr>
          <t>Author:</t>
        </r>
        <r>
          <rPr>
            <sz val="9"/>
            <color indexed="81"/>
            <rFont val="Tahoma"/>
            <family val="2"/>
          </rPr>
          <t xml:space="preserve">
Percent of eligible patients who are likely to access treatment.</t>
        </r>
      </text>
    </comment>
    <comment ref="B51" authorId="0" shapeId="0" xr:uid="{FB55E8AE-162E-4306-893A-01D941A623A5}">
      <text>
        <r>
          <rPr>
            <b/>
            <sz val="9"/>
            <color indexed="81"/>
            <rFont val="Tahoma"/>
            <family val="2"/>
          </rPr>
          <t>Author:</t>
        </r>
        <r>
          <rPr>
            <sz val="9"/>
            <color indexed="81"/>
            <rFont val="Tahoma"/>
            <family val="2"/>
          </rPr>
          <t xml:space="preserve">
Estimate the split of treatment utilisation between community and hospital.</t>
        </r>
      </text>
    </comment>
    <comment ref="B64" authorId="0" shapeId="0" xr:uid="{16F48273-7CD4-4B22-A011-97940B813919}">
      <text>
        <r>
          <rPr>
            <b/>
            <sz val="9"/>
            <color indexed="81"/>
            <rFont val="Tahoma"/>
            <family val="2"/>
          </rPr>
          <t>Author:</t>
        </r>
        <r>
          <rPr>
            <sz val="9"/>
            <color indexed="81"/>
            <rFont val="Tahoma"/>
            <family val="2"/>
          </rPr>
          <t xml:space="preserve">
Please indicate if patent expiry or other price reduction event is expected.</t>
        </r>
      </text>
    </comment>
    <comment ref="B66" authorId="0" shapeId="0" xr:uid="{063FB6AB-AAA2-4EA0-ACC8-13B433CF33B4}">
      <text>
        <r>
          <rPr>
            <b/>
            <sz val="9"/>
            <color indexed="81"/>
            <rFont val="Tahoma"/>
            <family val="2"/>
          </rPr>
          <t>Author:</t>
        </r>
        <r>
          <rPr>
            <sz val="9"/>
            <color indexed="81"/>
            <rFont val="Tahoma"/>
            <family val="2"/>
          </rPr>
          <t xml:space="preserve">
Please enter pharmaceutical name (brand name)</t>
        </r>
      </text>
    </comment>
    <comment ref="B75" authorId="0" shapeId="0" xr:uid="{F8E750E8-9660-4BD8-BDE9-9A4CCFD2A4A7}">
      <text>
        <r>
          <rPr>
            <b/>
            <sz val="9"/>
            <color indexed="81"/>
            <rFont val="Tahoma"/>
            <family val="2"/>
          </rPr>
          <t>Author:</t>
        </r>
        <r>
          <rPr>
            <sz val="9"/>
            <color indexed="81"/>
            <rFont val="Tahoma"/>
            <family val="2"/>
          </rPr>
          <t xml:space="preserve">
Please indicate if patent expiry or other price reduction event is expected.</t>
        </r>
      </text>
    </comment>
    <comment ref="B77" authorId="0" shapeId="0" xr:uid="{E0015490-2A28-48BA-95CC-2FE336B647DA}">
      <text>
        <r>
          <rPr>
            <b/>
            <sz val="9"/>
            <color indexed="81"/>
            <rFont val="Tahoma"/>
            <family val="2"/>
          </rPr>
          <t>Author:</t>
        </r>
        <r>
          <rPr>
            <sz val="9"/>
            <color indexed="81"/>
            <rFont val="Tahoma"/>
            <family val="2"/>
          </rPr>
          <t xml:space="preserve">
Please enter pharmaceutical name (brand name)</t>
        </r>
      </text>
    </comment>
    <comment ref="B116" authorId="0" shapeId="0" xr:uid="{C32D5D74-3019-4175-9E89-ABC4DDDF0C55}">
      <text>
        <r>
          <rPr>
            <b/>
            <sz val="9"/>
            <color indexed="81"/>
            <rFont val="Tahoma"/>
            <family val="2"/>
          </rPr>
          <t>Author:</t>
        </r>
        <r>
          <rPr>
            <sz val="9"/>
            <color indexed="81"/>
            <rFont val="Tahoma"/>
            <family val="2"/>
          </rPr>
          <t xml:space="preserve">
Calculate at either gross (list) or net (after rebate) price.</t>
        </r>
      </text>
    </comment>
    <comment ref="C116" authorId="0" shapeId="0" xr:uid="{BCCFFB7B-E913-43F7-83AC-EB1C876A5F54}">
      <text>
        <r>
          <rPr>
            <b/>
            <sz val="9"/>
            <color indexed="81"/>
            <rFont val="Tahoma"/>
            <family val="2"/>
          </rPr>
          <t>Author:</t>
        </r>
        <r>
          <rPr>
            <sz val="9"/>
            <color indexed="81"/>
            <rFont val="Tahoma"/>
            <family val="2"/>
          </rPr>
          <t xml:space="preserve">
Starting 1 July.</t>
        </r>
      </text>
    </comment>
    <comment ref="D116" authorId="0" shapeId="0" xr:uid="{1D248363-98F2-406A-9264-E2F099EBC4E8}">
      <text>
        <r>
          <rPr>
            <b/>
            <sz val="9"/>
            <color indexed="81"/>
            <rFont val="Tahoma"/>
            <family val="2"/>
          </rPr>
          <t>Author:</t>
        </r>
        <r>
          <rPr>
            <sz val="9"/>
            <color indexed="81"/>
            <rFont val="Tahoma"/>
            <family val="2"/>
          </rPr>
          <t xml:space="preserve">
If treatment duration is "Course of treatment", "Treatment Frequency" selection will not be applicable.</t>
        </r>
      </text>
    </comment>
    <comment ref="E116" authorId="0" shapeId="0" xr:uid="{EF095425-D051-4890-817C-825FE28F8803}">
      <text>
        <r>
          <rPr>
            <b/>
            <sz val="9"/>
            <color indexed="81"/>
            <rFont val="Tahoma"/>
            <family val="2"/>
          </rPr>
          <t>Author:</t>
        </r>
        <r>
          <rPr>
            <sz val="9"/>
            <color indexed="81"/>
            <rFont val="Tahoma"/>
            <family val="2"/>
          </rPr>
          <t xml:space="preserve">
If treatment duration is "Course of treatment", "Treatment Frequency" selection will not be applicable.</t>
        </r>
      </text>
    </comment>
    <comment ref="H116" authorId="0" shapeId="0" xr:uid="{0453C6CC-6A46-4D46-9CDD-12A26BCF5516}">
      <text>
        <r>
          <rPr>
            <b/>
            <sz val="9"/>
            <color indexed="81"/>
            <rFont val="Tahoma"/>
            <family val="2"/>
          </rPr>
          <t>Author:</t>
        </r>
        <r>
          <rPr>
            <sz val="9"/>
            <color indexed="81"/>
            <rFont val="Tahoma"/>
            <family val="2"/>
          </rPr>
          <t xml:space="preserve">
If "Script calculation approach" is "Epidemiology", please select appropriate incidence calculation method.  Please note space is provided for input of prevalence information also in worksheet, '3. Epidemiology'.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5" authorId="0" shapeId="0" xr:uid="{8683BD75-45D9-44D2-859A-62DBF15D2A1C}">
      <text>
        <r>
          <rPr>
            <b/>
            <sz val="9"/>
            <color indexed="81"/>
            <rFont val="Tahoma"/>
            <family val="2"/>
          </rPr>
          <t>Author:</t>
        </r>
        <r>
          <rPr>
            <sz val="9"/>
            <color indexed="81"/>
            <rFont val="Tahoma"/>
            <family val="2"/>
          </rPr>
          <t xml:space="preserve">
New Zealand population, reflecting growth. If the treatment is for a targeted population with a materially different growth rate compared with the general population, it is recommended that estimates be based on the target population.</t>
        </r>
      </text>
    </comment>
    <comment ref="B26" authorId="0" shapeId="0" xr:uid="{5E455D9A-A615-4BD4-B1F0-77BF59C161E0}">
      <text>
        <r>
          <rPr>
            <b/>
            <sz val="9"/>
            <color indexed="81"/>
            <rFont val="Tahoma"/>
            <family val="2"/>
          </rPr>
          <t>Author:</t>
        </r>
        <r>
          <rPr>
            <sz val="9"/>
            <color indexed="81"/>
            <rFont val="Tahoma"/>
            <family val="2"/>
          </rPr>
          <t xml:space="preserve">
Incidence - number of newly diagnosed patients each year over the first 5 years.</t>
        </r>
      </text>
    </comment>
    <comment ref="B30" authorId="0" shapeId="0" xr:uid="{0E570AA8-6233-46CC-BF19-B3026810B262}">
      <text>
        <r>
          <rPr>
            <b/>
            <sz val="9"/>
            <color indexed="81"/>
            <rFont val="Tahoma"/>
            <family val="2"/>
          </rPr>
          <t>Author:</t>
        </r>
        <r>
          <rPr>
            <sz val="9"/>
            <color indexed="81"/>
            <rFont val="Tahoma"/>
            <family val="2"/>
          </rPr>
          <t xml:space="preserve">
Estimate the number of patients with the condition in New Zealand. This number should take into account mortality.</t>
        </r>
      </text>
    </comment>
    <comment ref="B32" authorId="0" shapeId="0" xr:uid="{A1D5C842-6401-4A8B-941D-2777F405B514}">
      <text>
        <r>
          <rPr>
            <b/>
            <sz val="9"/>
            <color indexed="81"/>
            <rFont val="Tahoma"/>
            <family val="2"/>
          </rPr>
          <t>Author:</t>
        </r>
        <r>
          <rPr>
            <sz val="9"/>
            <color indexed="81"/>
            <rFont val="Tahoma"/>
            <family val="2"/>
          </rPr>
          <t xml:space="preserve">
Automatically entered based on inputs in worksheet '1. Key Assumptions &amp; Inputs'.</t>
        </r>
      </text>
    </comment>
    <comment ref="B34" authorId="0" shapeId="0" xr:uid="{BE97C47C-12D7-4231-86CB-C8895D61976C}">
      <text>
        <r>
          <rPr>
            <b/>
            <sz val="9"/>
            <color indexed="81"/>
            <rFont val="Tahoma"/>
            <family val="2"/>
          </rPr>
          <t>Author:</t>
        </r>
        <r>
          <rPr>
            <sz val="9"/>
            <color indexed="81"/>
            <rFont val="Tahoma"/>
            <family val="2"/>
          </rPr>
          <t xml:space="preserve">
Automatically entered based on inputs in worksheet '1. Key Assumptions &amp; Inputs'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2" authorId="0" shapeId="0" xr:uid="{85A31DDD-1D70-491D-8930-65D01886404A}">
      <text>
        <r>
          <rPr>
            <b/>
            <sz val="9"/>
            <color indexed="81"/>
            <rFont val="Tahoma"/>
            <family val="2"/>
          </rPr>
          <t>Author:</t>
        </r>
        <r>
          <rPr>
            <sz val="9"/>
            <color indexed="81"/>
            <rFont val="Tahoma"/>
            <family val="2"/>
          </rPr>
          <t xml:space="preserve">
Scripts dispensed in most recent 12 months.</t>
        </r>
      </text>
    </comment>
    <comment ref="E22" authorId="0" shapeId="0" xr:uid="{2C00A093-CA55-4FAB-A883-DC6C71A8A5EF}">
      <text>
        <r>
          <rPr>
            <b/>
            <sz val="9"/>
            <color indexed="81"/>
            <rFont val="Tahoma"/>
            <family val="2"/>
          </rPr>
          <t>Author:</t>
        </r>
        <r>
          <rPr>
            <sz val="9"/>
            <color indexed="81"/>
            <rFont val="Tahoma"/>
            <family val="2"/>
          </rPr>
          <t xml:space="preserve">
Scripts dispensed in most recent 12 months.</t>
        </r>
      </text>
    </comment>
    <comment ref="B39" authorId="0" shapeId="0" xr:uid="{BD90B9EC-756A-49AF-912A-BB915699BABF}">
      <text>
        <r>
          <rPr>
            <b/>
            <sz val="9"/>
            <color indexed="81"/>
            <rFont val="Tahoma"/>
            <family val="2"/>
          </rPr>
          <t>Author:</t>
        </r>
        <r>
          <rPr>
            <sz val="9"/>
            <color indexed="81"/>
            <rFont val="Tahoma"/>
            <family val="2"/>
          </rPr>
          <t xml:space="preserve">
Based on historic trends in the market or other influences. This should be unrelated to the listing of the proposed pharmaceutical.</t>
        </r>
      </text>
    </comment>
    <comment ref="B40" authorId="0" shapeId="0" xr:uid="{7729A2F3-A451-4345-8388-15EBBDF11184}">
      <text>
        <r>
          <rPr>
            <b/>
            <sz val="9"/>
            <color indexed="81"/>
            <rFont val="Tahoma"/>
            <family val="2"/>
          </rPr>
          <t>Author:</t>
        </r>
        <r>
          <rPr>
            <sz val="9"/>
            <color indexed="81"/>
            <rFont val="Tahoma"/>
            <family val="2"/>
          </rPr>
          <t xml:space="preserve">
Adjust script volume by indication</t>
        </r>
      </text>
    </comment>
    <comment ref="B41" authorId="0" shapeId="0" xr:uid="{396CCB87-069C-4048-96E2-AFC8ED916819}">
      <text>
        <r>
          <rPr>
            <b/>
            <sz val="9"/>
            <color indexed="81"/>
            <rFont val="Tahoma"/>
            <family val="2"/>
          </rPr>
          <t xml:space="preserve">Author:
</t>
        </r>
        <r>
          <rPr>
            <sz val="9"/>
            <color indexed="81"/>
            <rFont val="Tahoma"/>
            <family val="2"/>
          </rPr>
          <t>Proportion of current treatment displaced by proposed pharmaceutical if listed - the rate of substitution.  Do not enter value if market share impact option 'adjunctive' has been selected.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3" authorId="0" shapeId="0" xr:uid="{E1F33E6E-1378-4353-A5F1-25A35BB7063D}">
      <text>
        <r>
          <rPr>
            <b/>
            <sz val="9"/>
            <color indexed="81"/>
            <rFont val="Tahoma"/>
            <family val="2"/>
          </rPr>
          <t>Author:</t>
        </r>
        <r>
          <rPr>
            <sz val="9"/>
            <color indexed="81"/>
            <rFont val="Tahoma"/>
            <family val="2"/>
          </rPr>
          <t xml:space="preserve">
Number of treatment units per pack.</t>
        </r>
      </text>
    </comment>
    <comment ref="D33" authorId="0" shapeId="0" xr:uid="{403F3BA6-522E-4811-AFE8-9043E61A4424}">
      <text>
        <r>
          <rPr>
            <b/>
            <sz val="9"/>
            <color indexed="81"/>
            <rFont val="Tahoma"/>
            <family val="2"/>
          </rPr>
          <t>Author:</t>
        </r>
        <r>
          <rPr>
            <sz val="9"/>
            <color indexed="81"/>
            <rFont val="Tahoma"/>
            <family val="2"/>
          </rPr>
          <t xml:space="preserve">
Number of units in a given treatment administration.  Likely to reflect treatment prescribing information.</t>
        </r>
      </text>
    </comment>
    <comment ref="E33" authorId="0" shapeId="0" xr:uid="{1E268339-EAA9-4A43-B067-4C68BEA68529}">
      <text>
        <r>
          <rPr>
            <b/>
            <sz val="9"/>
            <color indexed="81"/>
            <rFont val="Tahoma"/>
            <family val="2"/>
          </rPr>
          <t xml:space="preserve">Author:
</t>
        </r>
        <r>
          <rPr>
            <sz val="9"/>
            <color indexed="81"/>
            <rFont val="Tahoma"/>
            <family val="2"/>
          </rPr>
          <t xml:space="preserve">Script measurement.
</t>
        </r>
      </text>
    </comment>
    <comment ref="F33" authorId="0" shapeId="0" xr:uid="{AC1F5A88-3E37-4AB7-A980-DE4F946E1830}">
      <text>
        <r>
          <rPr>
            <b/>
            <sz val="9"/>
            <color indexed="81"/>
            <rFont val="Tahoma"/>
            <family val="2"/>
          </rPr>
          <t>Author:</t>
        </r>
        <r>
          <rPr>
            <sz val="9"/>
            <color indexed="81"/>
            <rFont val="Tahoma"/>
            <family val="2"/>
          </rPr>
          <t xml:space="preserve">
Percentage of overall treatment volume (in scripts) for each strength/form combination of the proposed pharmaceutical.</t>
        </r>
      </text>
    </comment>
    <comment ref="I33" authorId="0" shapeId="0" xr:uid="{42C2C8DB-23F5-49E1-8B93-A2DFAF81F1D9}">
      <text>
        <r>
          <rPr>
            <b/>
            <sz val="9"/>
            <color indexed="81"/>
            <rFont val="Tahoma"/>
            <family val="2"/>
          </rPr>
          <t>Author:</t>
        </r>
        <r>
          <rPr>
            <sz val="9"/>
            <color indexed="81"/>
            <rFont val="Tahoma"/>
            <family val="2"/>
          </rPr>
          <t xml:space="preserve">
Automatic calculation, do not enter information into cells.</t>
        </r>
      </text>
    </comment>
    <comment ref="J33" authorId="0" shapeId="0" xr:uid="{42236C50-6541-4D58-A194-7D711C246A71}">
      <text>
        <r>
          <rPr>
            <b/>
            <sz val="9"/>
            <color indexed="81"/>
            <rFont val="Tahoma"/>
            <family val="2"/>
          </rPr>
          <t>Author:</t>
        </r>
        <r>
          <rPr>
            <sz val="9"/>
            <color indexed="81"/>
            <rFont val="Tahoma"/>
            <family val="2"/>
          </rPr>
          <t xml:space="preserve">
Please address these cells should a market based approach be used.  To calculate number of patients from number of units dispensed.  Cells will change colour when correctly completed.</t>
        </r>
      </text>
    </comment>
    <comment ref="K33" authorId="0" shapeId="0" xr:uid="{EA118C0C-6EEF-44CF-9906-6CBCAC95FD2E}">
      <text>
        <r>
          <rPr>
            <b/>
            <sz val="9"/>
            <color indexed="81"/>
            <rFont val="Tahoma"/>
            <family val="2"/>
          </rPr>
          <t>Author:</t>
        </r>
        <r>
          <rPr>
            <sz val="9"/>
            <color indexed="81"/>
            <rFont val="Tahoma"/>
            <family val="2"/>
          </rPr>
          <t xml:space="preserve">
Please address these cells should a market based approach be used.  Proportion of each strength of overall script volume.  Cells will change colour when correctly completed.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09" authorId="0" shapeId="0" xr:uid="{C373E71B-FDFC-48D5-B2C1-8877B311F51C}">
      <text>
        <r>
          <rPr>
            <b/>
            <sz val="9"/>
            <color indexed="81"/>
            <rFont val="Tahoma"/>
            <family val="2"/>
          </rPr>
          <t>Author:</t>
        </r>
        <r>
          <rPr>
            <sz val="9"/>
            <color indexed="81"/>
            <rFont val="Tahoma"/>
            <family val="2"/>
          </rPr>
          <t xml:space="preserve">
e.g. per attendance, per visit, per test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5" authorId="0" shapeId="0" xr:uid="{3FB9E37F-7762-4490-996D-6E8D9B13B10F}">
      <text>
        <r>
          <rPr>
            <b/>
            <sz val="9"/>
            <color indexed="81"/>
            <rFont val="Tahoma"/>
            <family val="2"/>
          </rPr>
          <t>Author:</t>
        </r>
        <r>
          <rPr>
            <sz val="9"/>
            <color indexed="81"/>
            <rFont val="Tahoma"/>
            <family val="2"/>
          </rPr>
          <t xml:space="preserve">
Description of health care resource item.</t>
        </r>
      </text>
    </comment>
    <comment ref="C65" authorId="0" shapeId="0" xr:uid="{EDDAADF2-ECDF-44A0-9AB9-DAD45416F037}">
      <text>
        <r>
          <rPr>
            <b/>
            <sz val="9"/>
            <color indexed="81"/>
            <rFont val="Tahoma"/>
            <family val="2"/>
          </rPr>
          <t>Author:</t>
        </r>
        <r>
          <rPr>
            <sz val="9"/>
            <color indexed="81"/>
            <rFont val="Tahoma"/>
            <family val="2"/>
          </rPr>
          <t xml:space="preserve">
e.g. per attendance, per visit, per test
</t>
        </r>
      </text>
    </comment>
  </commentList>
</comments>
</file>

<file path=xl/sharedStrings.xml><?xml version="1.0" encoding="utf-8"?>
<sst xmlns="http://schemas.openxmlformats.org/spreadsheetml/2006/main" count="697" uniqueCount="466">
  <si>
    <t>Introduction</t>
  </si>
  <si>
    <t>Guidance</t>
  </si>
  <si>
    <t>Data inputs</t>
  </si>
  <si>
    <t>Cells</t>
  </si>
  <si>
    <t>Major</t>
  </si>
  <si>
    <t>Minor</t>
  </si>
  <si>
    <t>Yes</t>
  </si>
  <si>
    <t>No</t>
  </si>
  <si>
    <t>Number of patients</t>
  </si>
  <si>
    <t>Output cells</t>
  </si>
  <si>
    <t>Data source</t>
  </si>
  <si>
    <t>Category of data</t>
  </si>
  <si>
    <t>Link to worksheet</t>
  </si>
  <si>
    <t>Data summary #1</t>
  </si>
  <si>
    <t>Data summary #2</t>
  </si>
  <si>
    <t>Data summary #3</t>
  </si>
  <si>
    <t>Data summary #4</t>
  </si>
  <si>
    <t>Data summary #5</t>
  </si>
  <si>
    <t>Data summary #6</t>
  </si>
  <si>
    <t>Drop down selection</t>
  </si>
  <si>
    <t>AGGREGATE VOLUMES</t>
  </si>
  <si>
    <t>Description and purpose of data</t>
  </si>
  <si>
    <t>Unrestricted</t>
  </si>
  <si>
    <t>Restricted</t>
  </si>
  <si>
    <t>AR - Streamlined</t>
  </si>
  <si>
    <t>AR - In Writing</t>
  </si>
  <si>
    <t>AR - Telephone</t>
  </si>
  <si>
    <t>AR - Electronic</t>
  </si>
  <si>
    <t>Nil</t>
  </si>
  <si>
    <t>Programme</t>
  </si>
  <si>
    <t>CA - Community Access</t>
  </si>
  <si>
    <t>Submission</t>
  </si>
  <si>
    <t>Switch</t>
  </si>
  <si>
    <t>Population</t>
  </si>
  <si>
    <t>CT - S100 EFC related</t>
  </si>
  <si>
    <t>Epidemiology</t>
  </si>
  <si>
    <t xml:space="preserve">DB - Prescriber's Bag </t>
  </si>
  <si>
    <t>Market share</t>
  </si>
  <si>
    <t>Other</t>
  </si>
  <si>
    <t>Mixed model</t>
  </si>
  <si>
    <t>GH - S100 Human Growth Hormone</t>
  </si>
  <si>
    <t>HB - S100 HSD - Public</t>
  </si>
  <si>
    <t>Treatment phase</t>
  </si>
  <si>
    <t>Listing</t>
  </si>
  <si>
    <t>Calculation</t>
  </si>
  <si>
    <t>HS - S100 HSD - Private</t>
  </si>
  <si>
    <t>Initial</t>
  </si>
  <si>
    <t>New</t>
  </si>
  <si>
    <t>Annual</t>
  </si>
  <si>
    <t>IF - S100 IVF/GIFT</t>
  </si>
  <si>
    <t>Continuing</t>
  </si>
  <si>
    <t>Amended</t>
  </si>
  <si>
    <t>Course of treatment</t>
  </si>
  <si>
    <t>IN - S100 EFC - Private</t>
  </si>
  <si>
    <t>Initial &amp; continuing</t>
  </si>
  <si>
    <t>Extended</t>
  </si>
  <si>
    <t>IP - S100 EFC - Public</t>
  </si>
  <si>
    <t>Cost Types</t>
  </si>
  <si>
    <t>Analysis</t>
  </si>
  <si>
    <t>MF - S100 Botox</t>
  </si>
  <si>
    <t>High cost</t>
  </si>
  <si>
    <t>Cost</t>
  </si>
  <si>
    <t>Cost-effectiveness</t>
  </si>
  <si>
    <t>PL - Palliative Care</t>
  </si>
  <si>
    <t>Minor cost</t>
  </si>
  <si>
    <t>Save</t>
  </si>
  <si>
    <t>Cost-minimisation</t>
  </si>
  <si>
    <t>PQ - S100 Para/Quad</t>
  </si>
  <si>
    <t>R1 - RPBS</t>
  </si>
  <si>
    <t>Minor save</t>
  </si>
  <si>
    <t>High save</t>
  </si>
  <si>
    <t>RPBS - Safety Net</t>
  </si>
  <si>
    <t>Concessional - Ordinary</t>
  </si>
  <si>
    <t>General - Ordinary</t>
  </si>
  <si>
    <t>General - Safety Net</t>
  </si>
  <si>
    <t>Concessional - Safety Net</t>
  </si>
  <si>
    <t>RPBS - Ordinary</t>
  </si>
  <si>
    <t xml:space="preserve">For all sources of data used in this workbook, please provide details of the data in the following table.  </t>
  </si>
  <si>
    <t xml:space="preserve">Where necessary, please insert copies of data into this workbook as new spreadsheets after this tab. </t>
  </si>
  <si>
    <t>Please do not link any data in additional spreadsheets to other spreadsheets in the workbook.</t>
  </si>
  <si>
    <t>PBAC meeting</t>
  </si>
  <si>
    <t>Special</t>
  </si>
  <si>
    <t>GE - General S85</t>
  </si>
  <si>
    <t>2016 November</t>
  </si>
  <si>
    <t>2017 March</t>
  </si>
  <si>
    <t>2017 July</t>
  </si>
  <si>
    <t>2017 November</t>
  </si>
  <si>
    <t>2018 November</t>
  </si>
  <si>
    <t>2018 March</t>
  </si>
  <si>
    <t>2018 July</t>
  </si>
  <si>
    <t>2019 November</t>
  </si>
  <si>
    <t>2019 March</t>
  </si>
  <si>
    <t>2019 July</t>
  </si>
  <si>
    <t>2020 March</t>
  </si>
  <si>
    <t>2020 July</t>
  </si>
  <si>
    <t>2020 November</t>
  </si>
  <si>
    <t>Eligible patients (%)</t>
  </si>
  <si>
    <t>Eligible patients (#)</t>
  </si>
  <si>
    <t>First year</t>
  </si>
  <si>
    <t xml:space="preserve">Estimated script volume </t>
  </si>
  <si>
    <t>Epidemology</t>
  </si>
  <si>
    <t>Incidence Rate (%)</t>
  </si>
  <si>
    <t>Incidence X:100,000</t>
  </si>
  <si>
    <t>Incidence (#)</t>
  </si>
  <si>
    <t>MD - S100 Opiate Dependance</t>
  </si>
  <si>
    <t>Authority</t>
  </si>
  <si>
    <t>Copayments</t>
  </si>
  <si>
    <t>Substitution rate</t>
  </si>
  <si>
    <t>Adherence %</t>
  </si>
  <si>
    <t>Data Sources</t>
  </si>
  <si>
    <t>Disease epidemiological</t>
  </si>
  <si>
    <t>Pharmacoepidemiological</t>
  </si>
  <si>
    <t>Market data</t>
  </si>
  <si>
    <t>Commissioned</t>
  </si>
  <si>
    <t>For any additional items, please insert a new row by right-clicking on the final row of the table and selecting "Insert".</t>
  </si>
  <si>
    <t>Basis of services</t>
  </si>
  <si>
    <t>Per patient</t>
  </si>
  <si>
    <t>Per script</t>
  </si>
  <si>
    <t>Old script</t>
  </si>
  <si>
    <t>New script</t>
  </si>
  <si>
    <t>PHARMAC Epidemiology and Budget Impact Template</t>
  </si>
  <si>
    <t>Reference all sources of data.</t>
  </si>
  <si>
    <t>Indication</t>
  </si>
  <si>
    <t>New Zealand population</t>
  </si>
  <si>
    <t>Uptake of pharmaceutical (%)</t>
  </si>
  <si>
    <t>Total script volume</t>
  </si>
  <si>
    <t>Gross Budget Impact</t>
  </si>
  <si>
    <t>Description</t>
  </si>
  <si>
    <t>Pharmaceuticals with reduced use may included pharmaceuticals co-administered with substituted pharmaceuticals or those used to treat adverse reactions to substituted pharmaceutical.</t>
  </si>
  <si>
    <t>Pharmaceuticals with increased usage may include co-administered pharmaceuticals and those use to treat adverse reactions to the proposed pharmaceutical.</t>
  </si>
  <si>
    <t>Units</t>
  </si>
  <si>
    <t>Cost per unit</t>
  </si>
  <si>
    <t>If the item will reduce, show the services / patient / year or services / scripts as a negative number.</t>
  </si>
  <si>
    <t xml:space="preserve">Estimated the volume change each year for each  item in the table above.  </t>
  </si>
  <si>
    <t>1. Estimate pharmacy costs</t>
  </si>
  <si>
    <t>3. Estimate volume changes to the health sector</t>
  </si>
  <si>
    <t>Costs to Health Sector</t>
  </si>
  <si>
    <t>Specific Costs</t>
  </si>
  <si>
    <t>Examples of Cost Savings</t>
  </si>
  <si>
    <t>Pharmacy costs</t>
  </si>
  <si>
    <t>Pharmacy handling and service fees</t>
  </si>
  <si>
    <t>Pharmacy margin and pack fee</t>
  </si>
  <si>
    <t>Pharmaceutical compounding</t>
  </si>
  <si>
    <t>Reduced number of dispensing’s.</t>
  </si>
  <si>
    <t xml:space="preserve">Comparator treatment is unregistered. </t>
  </si>
  <si>
    <t>Comparator pharmaceutical requires compounding.</t>
  </si>
  <si>
    <t>Primary health care</t>
  </si>
  <si>
    <t>General practice visits</t>
  </si>
  <si>
    <t>Diagnostic and investigative tests</t>
  </si>
  <si>
    <t>Pathology tests</t>
  </si>
  <si>
    <t>Fewer tests required to determine patient eligibility.</t>
  </si>
  <si>
    <t>Hospital care</t>
  </si>
  <si>
    <t>Admitted care</t>
  </si>
  <si>
    <t>Non-admitted care (specialist appointments and emergency room visits)</t>
  </si>
  <si>
    <t>Travel and accommodation subsidy</t>
  </si>
  <si>
    <t>Proposed treatment is an oral pharmaceutical and current treatment is an infusion.</t>
  </si>
  <si>
    <t>Fewer inpatient stays (shift to primary care).</t>
  </si>
  <si>
    <t>Shorter recovery time following surgery, allowing earlier discharge.</t>
  </si>
  <si>
    <t>Community-based healthcare services</t>
  </si>
  <si>
    <t>Palliative care</t>
  </si>
  <si>
    <t>Residential care</t>
  </si>
  <si>
    <t>In-home nursing and home help</t>
  </si>
  <si>
    <t>Ambulance</t>
  </si>
  <si>
    <t>Significant delay in need for palliative or residential care.</t>
  </si>
  <si>
    <t>Change in type of residential care required (e.g. rest home care versus private hospital).</t>
  </si>
  <si>
    <t>Significantly improved recovery time following surgery.</t>
  </si>
  <si>
    <t>Examples of costs to the health sector that may be incurred as a result of funding a treatment are included in the table below.</t>
  </si>
  <si>
    <t>Net Budget Impact</t>
  </si>
  <si>
    <t>Examples of costs to the health sector</t>
  </si>
  <si>
    <t>Relevance to NZ setting</t>
  </si>
  <si>
    <t>Cell legend</t>
  </si>
  <si>
    <t>Purpose</t>
  </si>
  <si>
    <t>*</t>
  </si>
  <si>
    <t>Information in this template must be consistent with information in the application.</t>
  </si>
  <si>
    <t xml:space="preserve">Throughout the workbook, when certain cells are selected, pop up information will be displayed to provide additional information and/or prompts. </t>
  </si>
  <si>
    <t>Instructions</t>
  </si>
  <si>
    <t>Incidence and prevalence</t>
  </si>
  <si>
    <t xml:space="preserve">Estimate the likely number of patients with the condition per annum for the first five years of listing, using incidence and/or prevalence data, and accounting for changes in disease or condition incidence or prevalence trends and mortality. </t>
  </si>
  <si>
    <t xml:space="preserve">Outline all steps taken to calculate the estimated number of patients in the space below, including the methods and assumptions for converting incidence and/or prevalence data to number of patients.  </t>
  </si>
  <si>
    <t xml:space="preserve">Include references to all data used as well as justifications for your approach. </t>
  </si>
  <si>
    <t>Eligible patients</t>
  </si>
  <si>
    <t>Uptake of treatment</t>
  </si>
  <si>
    <t>Script Volume</t>
  </si>
  <si>
    <t xml:space="preserve">Script volume data is available at DataPharm (beta): </t>
  </si>
  <si>
    <t>Hospital %</t>
  </si>
  <si>
    <t>Annual Rate of Growth</t>
  </si>
  <si>
    <t>The rate of market growth of currently available pharmaceuticals should be based on historical trends in the market or other influences.</t>
  </si>
  <si>
    <t xml:space="preserve">Proportion of script volume displaced </t>
  </si>
  <si>
    <t>Assumption</t>
  </si>
  <si>
    <t>SCRIPT VOLUMES (EPIDEMIOLOGICAL APPROACH)</t>
  </si>
  <si>
    <t>COMMUNITY TREATED PATIENTS (MARKET APPROACH)</t>
  </si>
  <si>
    <t>Script volumes based on patient numbers</t>
  </si>
  <si>
    <t>Script volumes can be calculated from patient numbers by taking into account the proportion of eligible patients and uptake of the pharmaceutical (as calculated in worksheet 1); the forms and strengths of the pharmaceutical; and the dose, frequency and duration of treatment.</t>
  </si>
  <si>
    <t>Patient numbers based on script volumes</t>
  </si>
  <si>
    <t>HOSPITAL SCRIPT VOLUMES (EPIDEMIOLOGICAL APPROACH)</t>
  </si>
  <si>
    <t>ESTIMATED HOSPITAL VOLUMES</t>
  </si>
  <si>
    <t>Pharmaceuticals with increased use</t>
  </si>
  <si>
    <t>Pharmaceuticals with decreased use</t>
  </si>
  <si>
    <t>Total Budget Impact</t>
  </si>
  <si>
    <t>Plus supplementary pharmaceuticals</t>
  </si>
  <si>
    <t>Current prices should not be discounted or inflation-adjusted over the 5 year period.</t>
  </si>
  <si>
    <t>Incidence</t>
  </si>
  <si>
    <t>Prevalence</t>
  </si>
  <si>
    <t>Estimated number of patients with the condition</t>
  </si>
  <si>
    <t>1. Estimate incidence and prevalence</t>
  </si>
  <si>
    <t>Notes</t>
  </si>
  <si>
    <t>2.  Outline methods and assumptions</t>
  </si>
  <si>
    <t>HML BUDGET IMPACT</t>
  </si>
  <si>
    <t>HOSPITAL TREATED PATIENTS (MARKET APPROACH)</t>
  </si>
  <si>
    <t>2. Identify supplementary pharmaceuticals with decreased usage</t>
  </si>
  <si>
    <t>Pharmacy Fees for Proposed Pharmaceutical</t>
  </si>
  <si>
    <t>TOTAL COST</t>
  </si>
  <si>
    <t>Pharmacy costs to DHBs for pharmaceuticals dispensed at a community pharmacy include pharmacy handling and service fees, and pharmacy margin and pack fees.</t>
  </si>
  <si>
    <t xml:space="preserve">For details on the calculation of pharmacy costs to DHBs, please refer to the Cost Resource Manual:  </t>
  </si>
  <si>
    <t>https://www.pharmac.govt.nz/medicines/how-medicines-are-funded/economic-analysis/cost-resource-manual/</t>
  </si>
  <si>
    <t xml:space="preserve">* a patient manufacturer’s surcharge (for pharmaceuticals not fully funded); </t>
  </si>
  <si>
    <t>* the cost of the GP visit to the patient (part-charge for patients over 12 years of age);</t>
  </si>
  <si>
    <t>* residential care (where costs are not fully covered by the Residential Care Subsidy)</t>
  </si>
  <si>
    <t>Patient Prescription Co-payment</t>
  </si>
  <si>
    <t xml:space="preserve">* a patient prescription co-payment for pharmaceuticals dispensed at a community pharmacy of $5 per new prescription item (excluding children); </t>
  </si>
  <si>
    <t>Refer to the Cost Resource Manual for details on how to calculate these costs</t>
  </si>
  <si>
    <t>Most patients eligible for publicly funded pharmaceuticals are charged a pharmaceutical co-payment. This is currently $5 per new prescription item from most providers. There are no prescription co-payment charges for subsidised pharmaceuticals for children under 13 years of age.</t>
  </si>
  <si>
    <t>Further details are available at the Ministry of Health website:</t>
  </si>
  <si>
    <t>https://www.health.govt.nz/our-work/primary-health-care/primary-health-care-subsidies-and-services/pharmaceutical-co-payments</t>
  </si>
  <si>
    <t xml:space="preserve">* ambulance part-charge for non-accident related call-outs; and </t>
  </si>
  <si>
    <t xml:space="preserve">* travel and accommodation for hospital visits;  </t>
  </si>
  <si>
    <t>* dental care</t>
  </si>
  <si>
    <t xml:space="preserve">List all the additional costs and savings to patients that may occur if the pharmaceutical is funded. </t>
  </si>
  <si>
    <t>For cost information, please refer to the Cost Resource Manual:</t>
  </si>
  <si>
    <t>Examples of costs to patients</t>
  </si>
  <si>
    <t>All costs should be clearly described, and sources of cost data provided.</t>
  </si>
  <si>
    <t xml:space="preserve">All price estimates should be obtained from New Zealand. </t>
  </si>
  <si>
    <t>Where feasible, resource use estimates should be based on New Zealand information (e.g. number of GP visits, length of hospital stay, etc.). If New Zealand data is not available, international sources may be used, but should be validated for the New Zealand setting.</t>
  </si>
  <si>
    <t>Identify and estimate all additional costs and savings to patients, family, whānau and/or society that may occur if the pharmaceutical is funded. This may include:</t>
  </si>
  <si>
    <t>For each item provide the New Zealand price and estimated resource use.</t>
  </si>
  <si>
    <t>Pharmaceutical Co-payment</t>
  </si>
  <si>
    <t>Manufacturer Surcharge</t>
  </si>
  <si>
    <t xml:space="preserve">Some pharmaceuticals listed on the Pharmaceutical Schedule are not fully subsidised and are therefore associated with a patient manufacturer’s surcharge as the manufacturer’s price is higher than the subsidy. </t>
  </si>
  <si>
    <t xml:space="preserve">The cost to the patient is the difference between the subsidy and the manufacturer’s price, plus any additional mark-up a pharmacy may charge. </t>
  </si>
  <si>
    <t>For details on this calculation, refer to the Cost Resource Manual</t>
  </si>
  <si>
    <t>1. Estimate pharmacy costs to the patient</t>
  </si>
  <si>
    <t>2. Estimate health service costs to the patient</t>
  </si>
  <si>
    <t>Examples of costs and savings that may be incurred as a result of funding a treatment are included at the top of the worksheet.</t>
  </si>
  <si>
    <t>Gross Price</t>
  </si>
  <si>
    <t>Net Price</t>
  </si>
  <si>
    <t>First financial year</t>
  </si>
  <si>
    <t>Pack size (units)</t>
  </si>
  <si>
    <t>Item</t>
  </si>
  <si>
    <t>Gross or net price</t>
  </si>
  <si>
    <t>Less substituted pharmaceuticals</t>
  </si>
  <si>
    <t xml:space="preserve">NET BUDGET IMPACT </t>
  </si>
  <si>
    <t>Epidemiology (incidence) method</t>
  </si>
  <si>
    <t>NPV</t>
  </si>
  <si>
    <t>Please consult Statistics NZ for projections.</t>
  </si>
  <si>
    <t>Uptake (%)</t>
  </si>
  <si>
    <t>Eligibility (%)</t>
  </si>
  <si>
    <t>Expected growth in market after treatment listing (%)</t>
  </si>
  <si>
    <t>Value</t>
  </si>
  <si>
    <t>ESTIMATED COMMUNITY VOLUMES</t>
  </si>
  <si>
    <t>COMMUNITY TREATED PATIENTS (EPIDEMIOLOGICAL APPROACH)</t>
  </si>
  <si>
    <t>HOSPITAL TREATED PATIENTS (EPIDEMIOLOGICAL APPROACH)</t>
  </si>
  <si>
    <t>HOSPITAL SCRIPT VOLUMES (MARKET SHARE APPROACH)</t>
  </si>
  <si>
    <t>COMMUNITY BUDGET IMPACT</t>
  </si>
  <si>
    <t>Epidemiological Approach</t>
  </si>
  <si>
    <t>Market Approach</t>
  </si>
  <si>
    <t>Patients</t>
  </si>
  <si>
    <t>Daily</t>
  </si>
  <si>
    <t>Weekly</t>
  </si>
  <si>
    <t>Fortnightly</t>
  </si>
  <si>
    <t>Monthly</t>
  </si>
  <si>
    <t>Treatment Duration</t>
  </si>
  <si>
    <t>Script Calculation Approach</t>
  </si>
  <si>
    <t xml:space="preserve">1. Identify supplementary pharmaceuticals with increased usage </t>
  </si>
  <si>
    <t>Supplementary Pharmaceuticals with Increased Usage</t>
  </si>
  <si>
    <t>Supplementary Pharmaceuticals with Decreased Usage</t>
  </si>
  <si>
    <t>Treatment Frequency</t>
  </si>
  <si>
    <t>Pharmaceutical name &amp; strength</t>
  </si>
  <si>
    <t>The cells below with data will depend on the script calculation approach used.</t>
  </si>
  <si>
    <t>Net Additional Budget Impact to Health Sector</t>
  </si>
  <si>
    <t>If use of the item will reduce, show the services / patient / year or services / scripts as a negative number.</t>
  </si>
  <si>
    <t>For futher details, please refer to PHARMAC's Prescription for Pharmacoeconomic Analysis (PFPA) (https://www.pharmac.govt.nz/medicines/how-medicines-are-funded/economic-analysis/pfpa/)</t>
  </si>
  <si>
    <t>This is a summary table and should be auto-completed.</t>
  </si>
  <si>
    <t xml:space="preserve">Net budget impact </t>
  </si>
  <si>
    <t>COMMUNITY SCRIPT VOLUMES (MARKET SHARE APPROACH)</t>
  </si>
  <si>
    <t>GROSS BUDGET IMPACT</t>
  </si>
  <si>
    <t>5-year NPV</t>
  </si>
  <si>
    <t xml:space="preserve">Please list all forms and strengths of the proposed pharmaceutical, and provide the specified details.  </t>
  </si>
  <si>
    <t>References/Sources</t>
  </si>
  <si>
    <t>Summary of Net Budget Impact to Health Sector</t>
  </si>
  <si>
    <t>1. Key Assumptions and Inputs</t>
  </si>
  <si>
    <t>2. Summary Results</t>
  </si>
  <si>
    <t>3. Epidemiology</t>
  </si>
  <si>
    <t>4. Prescription Numbers (Market Share)</t>
  </si>
  <si>
    <t>5. Proposed Treatment Volume</t>
  </si>
  <si>
    <t>6. Impact on other pharmaceuticals</t>
  </si>
  <si>
    <t>7. Net and Gross Budget Impact</t>
  </si>
  <si>
    <t>8. Net changes to the DHBs</t>
  </si>
  <si>
    <t>9. Costs to Patients</t>
  </si>
  <si>
    <t>10. Copies of data</t>
  </si>
  <si>
    <t xml:space="preserve">Calculate the estimated number of units and financial impacts of other pharmaceuticals affected by the proposed pharmaceutical in the following spreadsheet.  </t>
  </si>
  <si>
    <t>The following tables summarise the net budget impact.  This reflects the estimated change in overall pharmaceutical expenditure as a result of the proposal.</t>
  </si>
  <si>
    <t>Course of Treatment</t>
  </si>
  <si>
    <t>1. Enter key model assumptions and inputs</t>
  </si>
  <si>
    <t>Strength/form</t>
  </si>
  <si>
    <t>All data should be entered on a financial year basis.</t>
  </si>
  <si>
    <t>Review the final numbers as a sense check.</t>
  </si>
  <si>
    <t>Prices should be consistent with those included in the cost-utility analysis.</t>
  </si>
  <si>
    <t>The following tables summarise the budget impact of all supplementary pharmaceuticals and are automatically entered.</t>
  </si>
  <si>
    <t>All prices should be GST-exclusive.</t>
  </si>
  <si>
    <t>Assumption/Input</t>
  </si>
  <si>
    <t>Units per Dose</t>
  </si>
  <si>
    <t>Please enter estimated volumes of pharmaceuticals with increased usage.</t>
  </si>
  <si>
    <t>Drop Down Tables</t>
  </si>
  <si>
    <t>Price (gross or net)</t>
  </si>
  <si>
    <t>Annual number of treatments</t>
  </si>
  <si>
    <t>Treatment frequency</t>
  </si>
  <si>
    <t>Treatment duration</t>
  </si>
  <si>
    <t>Script calculation approach</t>
  </si>
  <si>
    <t>Discount rate</t>
  </si>
  <si>
    <t>Budget impact can be calculated at gross price (i.e. list price) or net price (i.e. price after a proposed rebate).</t>
  </si>
  <si>
    <r>
      <t xml:space="preserve">2. Identify all forms and strengths of the </t>
    </r>
    <r>
      <rPr>
        <b/>
        <u/>
        <sz val="12"/>
        <color theme="1"/>
        <rFont val="Arial"/>
        <family val="2"/>
        <scheme val="minor"/>
      </rPr>
      <t>proposed</t>
    </r>
    <r>
      <rPr>
        <b/>
        <sz val="12"/>
        <color theme="1"/>
        <rFont val="Arial"/>
        <family val="2"/>
        <scheme val="minor"/>
      </rPr>
      <t xml:space="preserve"> pharmaceutical</t>
    </r>
  </si>
  <si>
    <r>
      <t xml:space="preserve">3. Estimate eligibility and uptake of the </t>
    </r>
    <r>
      <rPr>
        <b/>
        <u/>
        <sz val="12"/>
        <color theme="1"/>
        <rFont val="Arial"/>
        <family val="2"/>
        <scheme val="minor"/>
      </rPr>
      <t>proposed</t>
    </r>
    <r>
      <rPr>
        <b/>
        <sz val="12"/>
        <color theme="1"/>
        <rFont val="Arial"/>
        <family val="2"/>
        <scheme val="minor"/>
      </rPr>
      <t xml:space="preserve"> pharmaceutical</t>
    </r>
  </si>
  <si>
    <t>Net Budget Impact to the Pharmaceutical Schedule</t>
  </si>
  <si>
    <t>https://minhealthnz.shinyapps.io/datapharm/</t>
  </si>
  <si>
    <r>
      <t>Dispensing</t>
    </r>
    <r>
      <rPr>
        <sz val="10"/>
        <color theme="1"/>
        <rFont val="Arial"/>
        <family val="2"/>
        <scheme val="minor"/>
      </rPr>
      <t xml:space="preserve"> refers to the number of times the product was dispensed on all occasions (i.e. includes repeat dispensings)</t>
    </r>
  </si>
  <si>
    <t>Please note:</t>
  </si>
  <si>
    <r>
      <rPr>
        <u/>
        <sz val="10"/>
        <color theme="1"/>
        <rFont val="Arial"/>
        <family val="2"/>
        <scheme val="minor"/>
      </rPr>
      <t>Scripts</t>
    </r>
    <r>
      <rPr>
        <sz val="10"/>
        <color theme="1"/>
        <rFont val="Arial"/>
        <family val="2"/>
        <scheme val="minor"/>
      </rPr>
      <t xml:space="preserve"> refers to the number of times a pharmaceutical is dispensed from a pharmacy to a named person as initial dispensings or all at once (i.e. excludes repeat dispensings)</t>
    </r>
  </si>
  <si>
    <t>This spreadsheet has been prepared for use with both an epidemiological-based approach and a market share-based approach.  For additional guidance, please consult the "Costs and Savings" section of the Application Guidelines.</t>
  </si>
  <si>
    <t>Should a 'mixed' approach (i.e. epidemiological and market share-based) be taken to determining treatment volumes and ultimate budget impact, please adjust calculations in the spreadsheet manually as necessary in  '6. Impact on other pharmaceuticals' &amp; '7. Net and Gross Budget Impact'</t>
  </si>
  <si>
    <t>Historical prices should be adjusted for inflation using the CPI.</t>
  </si>
  <si>
    <t>Uptake of pharmaceutical (#)</t>
  </si>
  <si>
    <t xml:space="preserve">Statistics New Zealand </t>
  </si>
  <si>
    <t>If New Zealand specific reference data is available, this must be used. If New Zealand specific data is not available, discuss the applicability of the data used to the New Zealand setting.</t>
  </si>
  <si>
    <r>
      <rPr>
        <i/>
        <sz val="10"/>
        <color theme="1"/>
        <rFont val="Arial"/>
        <family val="2"/>
        <scheme val="minor"/>
      </rPr>
      <t>Prevalence</t>
    </r>
    <r>
      <rPr>
        <sz val="10"/>
        <color theme="1"/>
        <rFont val="Arial"/>
        <family val="2"/>
        <scheme val="minor"/>
      </rPr>
      <t xml:space="preserve"> - total number of patients in New Zealand with the condition.</t>
    </r>
  </si>
  <si>
    <r>
      <rPr>
        <i/>
        <sz val="10"/>
        <color theme="1"/>
        <rFont val="Arial"/>
        <family val="2"/>
        <scheme val="minor"/>
      </rPr>
      <t>Incidence</t>
    </r>
    <r>
      <rPr>
        <sz val="10"/>
        <color theme="1"/>
        <rFont val="Arial"/>
        <family val="2"/>
        <scheme val="minor"/>
      </rPr>
      <t xml:space="preserve"> - number of new patients in New Zealand with the condition each year.</t>
    </r>
  </si>
  <si>
    <t>Provide information on how these estimates have been calculated, with reference to sources.</t>
  </si>
  <si>
    <t>Sources of incidence and prevalence data include: Medline; Medscape; UpToDate; Ministry of Health (Mortality Records, New Zealand Health Survey, Hospital Event data); Global Burden of Disease (GBD) study; World Health Organisation (WHO).</t>
  </si>
  <si>
    <t>2.3 Proportion of patients who are eligible who are estimated to take treatment</t>
  </si>
  <si>
    <t>2.1 Patients with the condition (incidence and prevalence)</t>
  </si>
  <si>
    <t>2.2 Proportion of patients with condition who would be eligible</t>
  </si>
  <si>
    <t>Cell Use</t>
  </si>
  <si>
    <t>Estimates are required covering a 5 year period from the listing of the pharmaceutical.</t>
  </si>
  <si>
    <t>Take care defining 'scripts', so as to estimate accurate treatment volumes.   For example, a script may require multiple dispensings.  This has pharmaceutical and patient cost implications.  Please refer to DataPharm (https://minhealthnz.shinyapps.io/datapharm/) as appropriate.</t>
  </si>
  <si>
    <t>Net Budget Impact to the Hospital Medicines List (HML)</t>
  </si>
  <si>
    <t>PROPOSAL NET BUDGET IMPACT</t>
  </si>
  <si>
    <t xml:space="preserve">Net Budget Impact to other DHB health sector costs </t>
  </si>
  <si>
    <t>Please use this spreadsheet if the Script calculation approach selected in the worksheet, '1. Key Assumptions &amp; Inputs' is "Epidemiology".</t>
  </si>
  <si>
    <t>Eligible patients likely to take the pharmaceutical for the proposed indication.</t>
  </si>
  <si>
    <t>4. Estimate market growth with the proposed listing</t>
  </si>
  <si>
    <r>
      <t xml:space="preserve">6. Identify all forms and strengths of relevant </t>
    </r>
    <r>
      <rPr>
        <b/>
        <u/>
        <sz val="12"/>
        <color theme="1"/>
        <rFont val="Arial"/>
        <family val="2"/>
        <scheme val="minor"/>
      </rPr>
      <t>supplementary</t>
    </r>
    <r>
      <rPr>
        <b/>
        <sz val="12"/>
        <color theme="1"/>
        <rFont val="Arial"/>
        <family val="2"/>
        <scheme val="minor"/>
      </rPr>
      <t xml:space="preserve"> pharmaceuticals </t>
    </r>
  </si>
  <si>
    <t>See the end of the worksheet for further guidance.</t>
  </si>
  <si>
    <t>Please enter in any prevalent population in the table below in cells highlighted in yellow.</t>
  </si>
  <si>
    <t>5. Identify all forms and strengths of the pharmaceuticals likely to be substituted by the proposed pharmaceutical</t>
  </si>
  <si>
    <t>For the given incidence method selected, please enter inputs into table below in cells highlighted in yellow.</t>
  </si>
  <si>
    <t>Incidence method</t>
  </si>
  <si>
    <t xml:space="preserve">The volumes should be for the most recent completed financial year. </t>
  </si>
  <si>
    <t>Pharmaceutical</t>
  </si>
  <si>
    <t>Proposal pharmaceutical name</t>
  </si>
  <si>
    <t>Proposal pharmaceutical brand name</t>
  </si>
  <si>
    <r>
      <t xml:space="preserve">If using the </t>
    </r>
    <r>
      <rPr>
        <b/>
        <u/>
        <sz val="10"/>
        <color theme="1"/>
        <rFont val="Arial"/>
        <family val="2"/>
        <scheme val="minor"/>
      </rPr>
      <t>market share</t>
    </r>
    <r>
      <rPr>
        <sz val="10"/>
        <color theme="1"/>
        <rFont val="Arial"/>
        <family val="2"/>
        <scheme val="minor"/>
      </rPr>
      <t xml:space="preserve"> method, please provide estimates of the expected growth in the market with the listing (above growth projected using historical data). Provide references to data of similar circumstances in similar markets. </t>
    </r>
  </si>
  <si>
    <t xml:space="preserve">Please provide details of the pharmaceuticals likely to be substituted, as specified in the table.  </t>
  </si>
  <si>
    <t>Eligible patients estimated to use the pharmaceutical for the proposed indication.  This should be considered on an annual basis for all five years of the budget impact analysis period.</t>
  </si>
  <si>
    <t>Patients eligible according to the proposed listing eligibility criteria</t>
  </si>
  <si>
    <t>Patients eligible according to the proposed listing eligibility criteria.</t>
  </si>
  <si>
    <t>Patient numbers can be calculated from script volumes by taking into account the substitution rate (proportion of current scripts displaced by proposed pharmaceutical) and adherence (this includes wastage, discontinuations and non-compliance)</t>
  </si>
  <si>
    <t>Pharmaceutical/strength/form</t>
  </si>
  <si>
    <r>
      <t xml:space="preserve">Estimate the number of patients with the condition targeted by the </t>
    </r>
    <r>
      <rPr>
        <b/>
        <u/>
        <sz val="10"/>
        <color theme="1"/>
        <rFont val="Arial"/>
        <family val="2"/>
        <scheme val="minor"/>
      </rPr>
      <t>proposed pharmaceutical</t>
    </r>
    <r>
      <rPr>
        <b/>
        <sz val="10"/>
        <color theme="1"/>
        <rFont val="Arial"/>
        <family val="2"/>
        <scheme val="minor"/>
      </rPr>
      <t>,</t>
    </r>
    <r>
      <rPr>
        <sz val="10"/>
        <color theme="1"/>
        <rFont val="Arial"/>
        <family val="2"/>
        <scheme val="minor"/>
      </rPr>
      <t xml:space="preserve"> the number of patients who would be eligible for treatment, and the number of patients likely to take the proposed pharmaceutical.</t>
    </r>
  </si>
  <si>
    <t>Script volume to Community</t>
  </si>
  <si>
    <t xml:space="preserve">Script volume to Hospital </t>
  </si>
  <si>
    <t>Community  %</t>
  </si>
  <si>
    <t>This is the rate of substitution between currently listed pharmaceuticals and the proposed pharmaceutical. Provide evidence, such as market uptake rates from other markets, to justify estimates.</t>
  </si>
  <si>
    <t>Use applicable to indication (%)</t>
  </si>
  <si>
    <t>Proportion displaced by proposed pharmaceutical (%)</t>
  </si>
  <si>
    <t>Estimated script volume</t>
  </si>
  <si>
    <t>Estimated annual rate of growth (%)</t>
  </si>
  <si>
    <r>
      <t xml:space="preserve">This spreadsheet calculates the estimated script volumes of the </t>
    </r>
    <r>
      <rPr>
        <b/>
        <u/>
        <sz val="10"/>
        <color theme="1"/>
        <rFont val="Arial"/>
        <family val="2"/>
        <scheme val="minor"/>
      </rPr>
      <t>proposed pharmaceutical</t>
    </r>
    <r>
      <rPr>
        <sz val="10"/>
        <color theme="1"/>
        <rFont val="Arial"/>
        <family val="2"/>
        <scheme val="minor"/>
      </rPr>
      <t>.</t>
    </r>
  </si>
  <si>
    <r>
      <t xml:space="preserve">1. Estimate the number of scripts per patient per year for all forms and strengths of the </t>
    </r>
    <r>
      <rPr>
        <b/>
        <u/>
        <sz val="12"/>
        <color theme="1"/>
        <rFont val="Arial"/>
        <family val="2"/>
        <scheme val="minor"/>
      </rPr>
      <t>proposed pharmaceutical</t>
    </r>
  </si>
  <si>
    <t>ESTIMATED COMMUNITY SCRIPT VOLUMES</t>
  </si>
  <si>
    <t>ESTIMATED HOSPITAL SCRIPT VOLUMES</t>
  </si>
  <si>
    <r>
      <t xml:space="preserve">Summary of budget impact for </t>
    </r>
    <r>
      <rPr>
        <b/>
        <u/>
        <sz val="12"/>
        <color theme="1"/>
        <rFont val="Arial"/>
        <family val="2"/>
        <scheme val="minor"/>
      </rPr>
      <t>supplementary</t>
    </r>
    <r>
      <rPr>
        <b/>
        <sz val="12"/>
        <color theme="1"/>
        <rFont val="Arial"/>
        <family val="2"/>
        <scheme val="minor"/>
      </rPr>
      <t xml:space="preserve"> pharmaceuticals</t>
    </r>
  </si>
  <si>
    <t>Summary of patient numbers</t>
  </si>
  <si>
    <t>Proposed pharmaceutical</t>
  </si>
  <si>
    <t>Net budget impact to DHB health sector</t>
  </si>
  <si>
    <t>DHB Health Sector Resource Item</t>
  </si>
  <si>
    <t xml:space="preserve">In listing changes in health sector resource utilisation, please be aware of the likely frequency of use of the resource items, with and without the proposed pharmaceutical listing. </t>
  </si>
  <si>
    <t>2. Estimate volume changes to the health sector</t>
  </si>
  <si>
    <t>3. Estimate costs and savings to the health sector</t>
  </si>
  <si>
    <t>In calculating costs, please be careful to clearly define the number of units of utilisation.</t>
  </si>
  <si>
    <r>
      <t xml:space="preserve">Summary of </t>
    </r>
    <r>
      <rPr>
        <b/>
        <u/>
        <sz val="12"/>
        <color theme="1"/>
        <rFont val="Arial"/>
        <family val="2"/>
        <scheme val="minor"/>
      </rPr>
      <t>proposed</t>
    </r>
    <r>
      <rPr>
        <b/>
        <sz val="12"/>
        <color theme="1"/>
        <rFont val="Arial"/>
        <family val="2"/>
        <scheme val="minor"/>
      </rPr>
      <t xml:space="preserve"> pharmaceutical script volumes</t>
    </r>
  </si>
  <si>
    <t>This template is based on the PBAC's "Utilitisation and Cost Model Workbook" and has been used with permission. PHARMAC have made some amendments to the workbook to suit the New Zealand pharmaceutical funding environment.</t>
  </si>
  <si>
    <t>Replacement</t>
  </si>
  <si>
    <t>Market Share Impact</t>
  </si>
  <si>
    <t>Adjunctive</t>
  </si>
  <si>
    <t xml:space="preserve">Course duration </t>
  </si>
  <si>
    <t>Market Share</t>
  </si>
  <si>
    <t>Mixed Model</t>
  </si>
  <si>
    <t>Incidence rate (%)</t>
  </si>
  <si>
    <t>Incidence X (100,000)</t>
  </si>
  <si>
    <t>Patent Expiry or other price reduction?</t>
  </si>
  <si>
    <t>Patent expiry or other price reduction?</t>
  </si>
  <si>
    <t>This standardised template is to be used as part of the PHARMAC application process for pharmaceutical suppliers to calculate patient numbers and budget impact.  These spreadsheets have been designed to provide guidance to suppliers on how to present budget impact analysis (BIA). The spreadsheets must describe the methods and assumptions used to generate esimates; reference all sources of data; and include cross-references to data sources. A separate workbook should be completed for each indication of the pharmaceutical.</t>
  </si>
  <si>
    <t>Price estimates should be obtained for the New Zealand setting. Where feasible, resource use estimates should be based on New Zealand information (e.g. length of hospital stay). If New Zealand information is not available, international sources may be used, but should be validated for the New Zealand setting.</t>
  </si>
  <si>
    <t>Community/Hospital split</t>
  </si>
  <si>
    <t>Epidemiology Approach</t>
  </si>
  <si>
    <t>Market Share Approach</t>
  </si>
  <si>
    <t>Estimated patients</t>
  </si>
  <si>
    <t>This summary table is autocompleted from the calculations below.</t>
  </si>
  <si>
    <t>% of total volume</t>
  </si>
  <si>
    <t xml:space="preserve">*Differential response rates to treatment </t>
  </si>
  <si>
    <t>*Slippage - inappropriate usage or usage beyond the restriction, including indication creep</t>
  </si>
  <si>
    <t>The actual number of patients treated may be significantly different from the eligible patient population due to:</t>
  </si>
  <si>
    <t xml:space="preserve">Where patient numbers are likely to be materially impacted by these considerations it is recommended that you complete a separate spreadsheet, referencing assumptions, showing your workings for defining the patient population. The results of this analysis should then be used to over-write the “eligible patient (#)” above. </t>
  </si>
  <si>
    <t xml:space="preserve">Estimate the volume change each year that may occur for identified DHB health sector resource utilisation if the proposed pharmaceutical is funded. </t>
  </si>
  <si>
    <t>List all the costs and savings to the DHB health sector that may occur associated with the items listed in '2.Estimate volume changes to the health sector' above if the pharmaceutical is funded.</t>
  </si>
  <si>
    <t xml:space="preserve">*Treatment related adverse events or any other factors (e.g. treatment form, frequency or administration method) impacting treatment adherence. </t>
  </si>
  <si>
    <t>When calculating pharmacy fees, note that scripts that require multiple dispensings should include both the initial handling and service fee and repeat handling and service fee.  It should be noted that the unit costs of these differ and calculations should reflect this.  Please outline these key assumptions and calculations in sub-section, "4. Methods and Assumptions" below.</t>
  </si>
  <si>
    <t>This is a summary spreadsheet and should be auto-completed once all required inputs have been entered.</t>
  </si>
  <si>
    <r>
      <t xml:space="preserve">This worksheet calculates the number of scripts of </t>
    </r>
    <r>
      <rPr>
        <b/>
        <u/>
        <sz val="10"/>
        <color theme="1"/>
        <rFont val="Arial"/>
        <family val="2"/>
        <scheme val="minor"/>
      </rPr>
      <t>currently listed</t>
    </r>
    <r>
      <rPr>
        <sz val="10"/>
        <color theme="1"/>
        <rFont val="Arial"/>
        <family val="2"/>
        <scheme val="minor"/>
      </rPr>
      <t xml:space="preserve"> pharmaceuticals estimated to be displaced by the proposed pharmaceutical.</t>
    </r>
  </si>
  <si>
    <r>
      <t xml:space="preserve">Final calculations should be entered into the table, </t>
    </r>
    <r>
      <rPr>
        <b/>
        <u/>
        <sz val="10"/>
        <rFont val="Arial"/>
        <family val="2"/>
        <scheme val="minor"/>
      </rPr>
      <t>"Pharmacy Fees for Proposed Pharmaceutical"</t>
    </r>
    <r>
      <rPr>
        <sz val="10"/>
        <rFont val="Arial"/>
        <family val="2"/>
        <scheme val="minor"/>
      </rPr>
      <t xml:space="preserve"> and reflect script volumes in the table, "Community Script Volumes for Proposed Pharmaceutical" (epi or market approach as appropriate).  Should the market approach be used, please use the proportion splits between pharmaceutical/strength/forms detailed in worksheet, '5. Proposed treatment volume'.</t>
    </r>
  </si>
  <si>
    <r>
      <t xml:space="preserve">Final calculations should be entered into the table, </t>
    </r>
    <r>
      <rPr>
        <b/>
        <u/>
        <sz val="10"/>
        <rFont val="Arial"/>
        <family val="2"/>
        <scheme val="minor"/>
      </rPr>
      <t>"Patient Prescription Co-payment"</t>
    </r>
    <r>
      <rPr>
        <sz val="10"/>
        <rFont val="Arial"/>
        <family val="2"/>
        <scheme val="minor"/>
      </rPr>
      <t xml:space="preserve"> and reflect script volumes in the table, "Community Script Volumes for Proposed Pharmaceutical" (epi or market approach as appropriate).  Should the market approach be used, please use the proportion splits between pharmaceutical/strength/forms detailed in worksheet, '5. Proposed treatment volume'.</t>
    </r>
  </si>
  <si>
    <r>
      <t xml:space="preserve">Please note the distinction between </t>
    </r>
    <r>
      <rPr>
        <b/>
        <sz val="10"/>
        <color theme="1"/>
        <rFont val="Arial"/>
        <family val="2"/>
        <scheme val="minor"/>
      </rPr>
      <t>gross price</t>
    </r>
    <r>
      <rPr>
        <sz val="10"/>
        <color theme="1"/>
        <rFont val="Arial"/>
        <family val="2"/>
        <scheme val="minor"/>
      </rPr>
      <t xml:space="preserve"> and </t>
    </r>
    <r>
      <rPr>
        <b/>
        <sz val="10"/>
        <color theme="1"/>
        <rFont val="Arial"/>
        <family val="2"/>
        <scheme val="minor"/>
      </rPr>
      <t>net price</t>
    </r>
    <r>
      <rPr>
        <sz val="10"/>
        <color theme="1"/>
        <rFont val="Arial"/>
        <family val="2"/>
        <scheme val="minor"/>
      </rPr>
      <t xml:space="preserve">.  Gross price refers to the pharmaceutical list price before any rebate, while net price refers to the pharmaceutical price inclusive of rebate.  </t>
    </r>
  </si>
  <si>
    <r>
      <t xml:space="preserve">Please note the distinction between </t>
    </r>
    <r>
      <rPr>
        <b/>
        <sz val="10"/>
        <color theme="1"/>
        <rFont val="Arial"/>
        <family val="2"/>
        <scheme val="minor"/>
      </rPr>
      <t>gross budget impact</t>
    </r>
    <r>
      <rPr>
        <sz val="10"/>
        <color theme="1"/>
        <rFont val="Arial"/>
        <family val="2"/>
        <scheme val="minor"/>
      </rPr>
      <t xml:space="preserve"> and </t>
    </r>
    <r>
      <rPr>
        <b/>
        <sz val="10"/>
        <color theme="1"/>
        <rFont val="Arial"/>
        <family val="2"/>
        <scheme val="minor"/>
      </rPr>
      <t>net budget impact</t>
    </r>
    <r>
      <rPr>
        <sz val="10"/>
        <color theme="1"/>
        <rFont val="Arial"/>
        <family val="2"/>
        <scheme val="minor"/>
      </rPr>
      <t>.  Gross budget impact refers to financial impact of listing the pharmaceutical without taking into account the offsets of displaced pharmaceuticals. Net budget impact reflects these offsets.</t>
    </r>
  </si>
  <si>
    <r>
      <t xml:space="preserve">If using the </t>
    </r>
    <r>
      <rPr>
        <b/>
        <u/>
        <sz val="10"/>
        <rFont val="Arial"/>
        <family val="2"/>
      </rPr>
      <t>epidemiological</t>
    </r>
    <r>
      <rPr>
        <sz val="10"/>
        <rFont val="Arial"/>
        <family val="2"/>
      </rPr>
      <t xml:space="preserve"> method, please provide the percentage of patients who will meet the proposed listing eligibility criteria, the subsequent rate of uptake for these eligible patients and estimated treatment volume split between community and hospital.</t>
    </r>
  </si>
  <si>
    <t>If using the epidemiology approach, please enter "% of total volume" column.  If using the market share approach, please enter data in yellow cells.</t>
  </si>
  <si>
    <t>These tables should be auto-completed.</t>
  </si>
  <si>
    <t>This worksheet requests information on key assumptions and inputs used in calculating patient numbers, scripts and budget impact in worksheets 3-9.</t>
  </si>
  <si>
    <t>It is recommended that where there is patent expiry or other forecast price reduction(s) within 5 years from the expected date of listing, the price reduction(s) should be included in the analysis.  Please manually adjust the appropriate price inputs in worksheets: '6. Impact on other pharms' or '7. Net and Gross Budget Impact'</t>
  </si>
  <si>
    <t>Should a 'mixed model' approach (i.e. epidemiological and market share-based) be used to determine treatment volumes, please adjust calculations manually in worksheet  '5. Proposed Treatment volume'.</t>
  </si>
  <si>
    <t>Should an 'adjunctive' market share impact approach be selected (i.e., proposed pharmaceutical is forecast to add to current treatment volumes for an indication), please read instructions in worksheet '4. Prescriptions - Market Share'.  Further, manually enter calculations in worksheet '5. Proposed treatment volume'.</t>
  </si>
  <si>
    <t xml:space="preserve">Make sure to include all calculations performed (including methods and assumptions used) in the space provided in each spreadsheet.  </t>
  </si>
  <si>
    <t>Please enter information and select from the drop down menus as appropriate, noting red instructions that appear.  Greyed cells do not need to be adjusted.</t>
  </si>
  <si>
    <t>If 'unit per dose' for relevant pharmaceuticals is a function of weight, body surface area or some other assumption(s), these calculations should be outlined in sub-section 7 below.</t>
  </si>
  <si>
    <t>3. Outline Methods, Assumptions and Sources</t>
  </si>
  <si>
    <t>7.  Outline methods, assumptions and sources</t>
  </si>
  <si>
    <t>2. Outline Methods, assumptions and sources</t>
  </si>
  <si>
    <t>4. Outline Methods and assumptions</t>
  </si>
  <si>
    <t xml:space="preserve">Identify and estimate all additional costs and savings to the New Zealand DHB health sector that may occur if the pharmaceutical is funded.  </t>
  </si>
  <si>
    <t>Pharmaceutical (Brand)</t>
  </si>
  <si>
    <t>Please complete all relevant information in this worksheet before proceeding.</t>
  </si>
  <si>
    <r>
      <t xml:space="preserve">However, if Market Share impact assumption selected in worksheet '1. Key Assumptions &amp; Inputs' is 'adjunctive', this worksheet will calculated script volumes of currently listed pharmaceuticals only.  Please proceed to worksheet '5. Proposed treatment volume' to input expected script volumes of the </t>
    </r>
    <r>
      <rPr>
        <b/>
        <u/>
        <sz val="10"/>
        <color theme="1"/>
        <rFont val="Arial"/>
        <family val="2"/>
        <scheme val="minor"/>
      </rPr>
      <t>proposed pharmaceutical</t>
    </r>
  </si>
  <si>
    <r>
      <t xml:space="preserve">If the </t>
    </r>
    <r>
      <rPr>
        <b/>
        <u/>
        <sz val="10"/>
        <color theme="1"/>
        <rFont val="Arial"/>
        <family val="2"/>
        <scheme val="minor"/>
      </rPr>
      <t>mixed model approach</t>
    </r>
    <r>
      <rPr>
        <sz val="10"/>
        <color theme="1"/>
        <rFont val="Arial"/>
        <family val="2"/>
        <scheme val="minor"/>
      </rPr>
      <t xml:space="preserve"> to script calculation has been selected, please manually adjust calculations in the cells below as appropriate.</t>
    </r>
  </si>
  <si>
    <t>These tables are auto-completed by default.</t>
  </si>
  <si>
    <r>
      <t>If market share impact assumption in worksheet '1. Key Assumptions &amp; Inputs' is '</t>
    </r>
    <r>
      <rPr>
        <b/>
        <u/>
        <sz val="10"/>
        <color theme="1"/>
        <rFont val="Arial"/>
        <family val="2"/>
        <scheme val="minor"/>
      </rPr>
      <t>adjunctive</t>
    </r>
    <r>
      <rPr>
        <sz val="10"/>
        <color theme="1"/>
        <rFont val="Arial"/>
        <family val="2"/>
        <scheme val="minor"/>
      </rPr>
      <t>' (i.e., adding treatment without displacement of existing pharmaceuticals), please manually enter calculations in the 'Market Approach' sub-section below.  Also note instructions in 'Guidance' sub-section below.</t>
    </r>
  </si>
  <si>
    <t>Adjunctive Treatment</t>
  </si>
  <si>
    <t xml:space="preserve">This reflects a situation where rather than substituting existing treatments for an indication, a proposed pharmaceutical is likely to actually add to a patients' total treatment volume.  </t>
  </si>
  <si>
    <t>This is sometimes informally referred to as 'adding a line of therapy', meaning that for a given indication, a patient is adding an additional pharmaceutical to their overall treatment regimen.</t>
  </si>
  <si>
    <t>This has important implications for script volume and budget impact.</t>
  </si>
  <si>
    <t>Where a proposed pharmaceutical is likely to 'add a line of therapy', please outline rationale, assumptions, methods and workings to determining additional script volume.  Reference treatment guidelines, experiences in other markets or indications, or any other information as appropriate.</t>
  </si>
  <si>
    <t>3. Outline Methods, Assumptions &amp; Sources</t>
  </si>
  <si>
    <t>The following tables are by default automatically entered.</t>
  </si>
  <si>
    <r>
      <t xml:space="preserve">The following tables summarise the gross budget impact.  This reflects the estimated pharmaceutical expenditure for the </t>
    </r>
    <r>
      <rPr>
        <b/>
        <u/>
        <sz val="10"/>
        <color theme="1"/>
        <rFont val="Arial"/>
        <family val="2"/>
        <scheme val="minor"/>
      </rPr>
      <t>proposed pharmaceutical</t>
    </r>
    <r>
      <rPr>
        <sz val="10"/>
        <color theme="1"/>
        <rFont val="Arial"/>
        <family val="2"/>
        <scheme val="minor"/>
      </rPr>
      <t>.</t>
    </r>
  </si>
  <si>
    <t>Price Reduction?</t>
  </si>
  <si>
    <t xml:space="preserve">Please outline any methods and workings below and complete the table listing assumptions and sources of data. </t>
  </si>
  <si>
    <t>Please outline any methods and workings below and complete the table listing assumptions and sources of data.  Please include references for the substitution and adherence rates, as well as assumptions regarding the proposed pharmaceutical adding to</t>
  </si>
  <si>
    <t xml:space="preserve">Community Script Volumes for Proposed Pharmaceutical </t>
  </si>
  <si>
    <t>1. Outline Methods, Assumptions &amp; Sources</t>
  </si>
  <si>
    <t>Please outline any methods and workings below and complete the table listing assumptions and sources of data for forecast price reductions used in analysis.</t>
  </si>
  <si>
    <r>
      <rPr>
        <b/>
        <sz val="10"/>
        <color theme="1"/>
        <rFont val="Arial"/>
        <family val="2"/>
        <scheme val="minor"/>
      </rPr>
      <t>Please complete worksheets 1 to 9 sequentially</t>
    </r>
    <r>
      <rPr>
        <sz val="10"/>
        <color theme="1"/>
        <rFont val="Arial"/>
        <family val="2"/>
        <scheme val="minor"/>
      </rPr>
      <t>, with the exception of worksheet 2, which is a summary worksheet.</t>
    </r>
  </si>
  <si>
    <t>The epidemiological approach presents the previously estimated patient numbers calculated in worksheet '3. Epidemiology'. Total proposed pharmaceutical script volumes are then based on number of scripts used per patient.</t>
  </si>
  <si>
    <t xml:space="preserve">The market share approach presents the total proposed pharmaceutical script volumes, based on the number of scripts of currently funded pharmaceuticals and rate of substitution, as calculated in worksheet '4. Prescriptions - Market Share'. </t>
  </si>
  <si>
    <t xml:space="preserve">This is a summary spreadsheet and should be auto-completed. </t>
  </si>
  <si>
    <t>However, should analysis assumptions forecasts price reductions, please manually calculate results below.  Please provide workings in sub-section 1.</t>
  </si>
  <si>
    <t xml:space="preserve">Community Script Volumes for SUBSTITUTED Pharmaceutical </t>
  </si>
  <si>
    <t>Pharmacy Fees for SUBSTITUTED Pharmaceutical</t>
  </si>
  <si>
    <t>Net Pharmacy fees</t>
  </si>
  <si>
    <t>This spreadsheet summarises the net budget impact of the proposed pharmaceutical listing on the Pharmaceutical Schedule, the Hospital Medicines List (HML) and other DHB health sector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</si>
</sst>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_ ;[Red]\-#,##0\ "/>
    <numFmt numFmtId="166" formatCode="[$-F800]dddd\,\ mmmm\ dd\,\ yyyy"/>
    <numFmt numFmtId="167" formatCode="&quot;$&quot;#,##0"/>
  </numFmts>
  <fonts count="49" x14ac:knownFonts="1">
    <font>
      <sz val="11"/>
      <color theme="1"/>
      <name val="Arial"/>
      <family val="2"/>
      <scheme val="minor"/>
    </font>
    <font>
      <sz val="10"/>
      <color theme="1"/>
      <name val="Arial"/>
      <family val="2"/>
      <scheme val="minor"/>
    </font>
    <font>
      <b/>
      <sz val="11"/>
      <color theme="1"/>
      <name val="Arial"/>
      <family val="2"/>
      <scheme val="minor"/>
    </font>
    <font>
      <b/>
      <sz val="10"/>
      <color theme="1"/>
      <name val="Arial"/>
      <family val="2"/>
      <scheme val="minor"/>
    </font>
    <font>
      <sz val="10"/>
      <color rgb="FFFF0000"/>
      <name val="Arial"/>
      <family val="2"/>
      <scheme val="minor"/>
    </font>
    <font>
      <sz val="11"/>
      <color theme="1"/>
      <name val="Arial"/>
      <family val="2"/>
      <scheme val="minor"/>
    </font>
    <font>
      <sz val="11"/>
      <color rgb="FFFF0000"/>
      <name val="Arial"/>
      <family val="2"/>
      <scheme val="minor"/>
    </font>
    <font>
      <sz val="11"/>
      <color theme="0"/>
      <name val="Arial"/>
      <family val="2"/>
      <scheme val="minor"/>
    </font>
    <font>
      <sz val="10"/>
      <name val="Arial"/>
      <family val="2"/>
    </font>
    <font>
      <u/>
      <sz val="11"/>
      <color theme="10"/>
      <name val="Arial"/>
      <family val="2"/>
      <scheme val="minor"/>
    </font>
    <font>
      <sz val="11"/>
      <color theme="1"/>
      <name val="Arial"/>
      <family val="2"/>
    </font>
    <font>
      <i/>
      <sz val="11"/>
      <color theme="1"/>
      <name val="Arial"/>
      <family val="2"/>
      <scheme val="minor"/>
    </font>
    <font>
      <b/>
      <sz val="18"/>
      <color theme="1"/>
      <name val="Arial"/>
      <family val="2"/>
      <scheme val="minor"/>
    </font>
    <font>
      <b/>
      <sz val="12"/>
      <color theme="1"/>
      <name val="Arial"/>
      <family val="2"/>
      <scheme val="minor"/>
    </font>
    <font>
      <b/>
      <sz val="18"/>
      <color theme="0"/>
      <name val="Arial"/>
      <family val="2"/>
      <scheme val="minor"/>
    </font>
    <font>
      <sz val="10"/>
      <color theme="0"/>
      <name val="Arial"/>
      <family val="2"/>
      <scheme val="minor"/>
    </font>
    <font>
      <sz val="12"/>
      <color theme="1"/>
      <name val="Arial"/>
      <family val="2"/>
      <scheme val="minor"/>
    </font>
    <font>
      <b/>
      <sz val="12"/>
      <color theme="0"/>
      <name val="Arial"/>
      <family val="2"/>
      <scheme val="minor"/>
    </font>
    <font>
      <u/>
      <sz val="12"/>
      <color theme="1"/>
      <name val="Arial"/>
      <family val="2"/>
      <scheme val="minor"/>
    </font>
    <font>
      <i/>
      <sz val="10"/>
      <color theme="1"/>
      <name val="Arial"/>
      <family val="2"/>
      <scheme val="minor"/>
    </font>
    <font>
      <sz val="10"/>
      <name val="Arial"/>
      <family val="2"/>
      <scheme val="minor"/>
    </font>
    <font>
      <b/>
      <sz val="10"/>
      <name val="Arial"/>
      <family val="2"/>
      <scheme val="minor"/>
    </font>
    <font>
      <sz val="10"/>
      <color rgb="FF000000"/>
      <name val="Arial"/>
      <family val="2"/>
      <scheme val="minor"/>
    </font>
    <font>
      <b/>
      <sz val="11"/>
      <name val="Arial"/>
      <family val="2"/>
    </font>
    <font>
      <sz val="11"/>
      <name val="Arial"/>
      <family val="2"/>
    </font>
    <font>
      <b/>
      <sz val="10"/>
      <name val="Arial"/>
      <family val="2"/>
    </font>
    <font>
      <sz val="9"/>
      <name val="Times New Roman"/>
      <family val="1"/>
    </font>
    <font>
      <b/>
      <u/>
      <sz val="11"/>
      <name val="Arial"/>
      <family val="2"/>
    </font>
    <font>
      <b/>
      <sz val="10"/>
      <color rgb="FFFF0000"/>
      <name val="Arial"/>
      <family val="2"/>
      <scheme val="minor"/>
    </font>
    <font>
      <u/>
      <sz val="12"/>
      <color rgb="FFFF0000"/>
      <name val="Arial"/>
      <family val="2"/>
      <scheme val="minor"/>
    </font>
    <font>
      <sz val="9"/>
      <color indexed="81"/>
      <name val="Tahoma"/>
      <family val="2"/>
    </font>
    <font>
      <b/>
      <sz val="9"/>
      <color indexed="81"/>
      <name val="Tahoma"/>
      <family val="2"/>
    </font>
    <font>
      <b/>
      <sz val="10"/>
      <color rgb="FF000000"/>
      <name val="Arial"/>
      <family val="2"/>
    </font>
    <font>
      <sz val="10"/>
      <color theme="1"/>
      <name val="Arial"/>
      <family val="2"/>
    </font>
    <font>
      <u/>
      <sz val="10"/>
      <color theme="10"/>
      <name val="Arial"/>
      <family val="2"/>
      <scheme val="minor"/>
    </font>
    <font>
      <sz val="11"/>
      <color theme="3" tint="-0.249977111117893"/>
      <name val="Arial"/>
      <family val="2"/>
      <scheme val="minor"/>
    </font>
    <font>
      <b/>
      <sz val="11"/>
      <name val="Arial"/>
      <family val="2"/>
      <scheme val="minor"/>
    </font>
    <font>
      <b/>
      <u/>
      <sz val="10"/>
      <color theme="1"/>
      <name val="Arial"/>
      <family val="2"/>
      <scheme val="minor"/>
    </font>
    <font>
      <sz val="10"/>
      <color theme="1"/>
      <name val="Arial"/>
      <family val="2"/>
      <scheme val="major"/>
    </font>
    <font>
      <b/>
      <u/>
      <sz val="10"/>
      <name val="Arial"/>
      <family val="2"/>
      <scheme val="minor"/>
    </font>
    <font>
      <u/>
      <sz val="10"/>
      <color theme="1"/>
      <name val="Arial"/>
      <family val="2"/>
      <scheme val="minor"/>
    </font>
    <font>
      <b/>
      <u/>
      <sz val="12"/>
      <color theme="1"/>
      <name val="Arial"/>
      <family val="2"/>
      <scheme val="minor"/>
    </font>
    <font>
      <b/>
      <sz val="20"/>
      <color rgb="FFFF0000"/>
      <name val="Arial"/>
      <family val="2"/>
      <scheme val="minor"/>
    </font>
    <font>
      <b/>
      <u/>
      <sz val="10"/>
      <name val="Arial"/>
      <family val="2"/>
    </font>
    <font>
      <b/>
      <sz val="10"/>
      <color rgb="FFFF0000"/>
      <name val="Arial"/>
      <family val="2"/>
    </font>
    <font>
      <b/>
      <sz val="18"/>
      <color rgb="FFFF0000"/>
      <name val="Arial"/>
      <family val="2"/>
      <scheme val="minor"/>
    </font>
    <font>
      <b/>
      <u/>
      <sz val="20"/>
      <color rgb="FFFF0000"/>
      <name val="Arial"/>
      <family val="2"/>
      <scheme val="minor"/>
    </font>
    <font>
      <sz val="20"/>
      <color rgb="FFFF0000"/>
      <name val="Arial"/>
      <family val="2"/>
      <scheme val="minor"/>
    </font>
    <font>
      <b/>
      <sz val="11"/>
      <color rgb="FFFF0000"/>
      <name val="Arial"/>
      <family val="2"/>
      <scheme val="minor"/>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3"/>
        <bgColor indexed="64"/>
      </patternFill>
    </fill>
    <fill>
      <patternFill patternType="solid">
        <fgColor theme="8" tint="0.59999389629810485"/>
        <bgColor indexed="64"/>
      </patternFill>
    </fill>
    <fill>
      <patternFill patternType="solid">
        <fgColor indexed="22"/>
        <bgColor indexed="34"/>
      </patternFill>
    </fill>
    <fill>
      <patternFill patternType="solid">
        <fgColor indexed="26"/>
        <bgColor indexed="9"/>
      </patternFill>
    </fill>
    <fill>
      <patternFill patternType="solid">
        <fgColor theme="0" tint="-0.24994659260841701"/>
        <bgColor indexed="64"/>
      </patternFill>
    </fill>
    <fill>
      <patternFill patternType="solid">
        <fgColor theme="4" tint="-0.249977111117893"/>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34998626667073579"/>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9"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 fontId="8" fillId="9" borderId="0"/>
    <xf numFmtId="0" fontId="8" fillId="8" borderId="0"/>
    <xf numFmtId="0" fontId="8" fillId="0" borderId="0"/>
    <xf numFmtId="0" fontId="26" fillId="0" borderId="0">
      <alignment vertical="center"/>
    </xf>
    <xf numFmtId="0" fontId="8" fillId="0" borderId="0"/>
    <xf numFmtId="0" fontId="5" fillId="0" borderId="0"/>
  </cellStyleXfs>
  <cellXfs count="510">
    <xf numFmtId="0" fontId="0" fillId="0" borderId="0" xfId="0"/>
    <xf numFmtId="0" fontId="13" fillId="3" borderId="0" xfId="0" applyFont="1" applyFill="1"/>
    <xf numFmtId="0" fontId="1" fillId="3" borderId="0" xfId="0" applyFont="1" applyFill="1"/>
    <xf numFmtId="0" fontId="3" fillId="3" borderId="0" xfId="0" applyFont="1" applyFill="1"/>
    <xf numFmtId="0" fontId="1" fillId="3" borderId="0" xfId="0" applyFont="1" applyFill="1" applyBorder="1"/>
    <xf numFmtId="0" fontId="1" fillId="3" borderId="0" xfId="0" applyFont="1" applyFill="1" applyBorder="1" applyAlignment="1">
      <alignment vertical="top" wrapText="1"/>
    </xf>
    <xf numFmtId="0" fontId="2" fillId="3" borderId="0" xfId="0" applyFont="1" applyFill="1"/>
    <xf numFmtId="0" fontId="1" fillId="3" borderId="0" xfId="0" applyFont="1" applyFill="1" applyBorder="1" applyAlignment="1">
      <alignment wrapText="1"/>
    </xf>
    <xf numFmtId="0" fontId="13" fillId="3" borderId="0" xfId="0" applyFont="1" applyFill="1" applyBorder="1"/>
    <xf numFmtId="0" fontId="18" fillId="3" borderId="0" xfId="0" applyFont="1" applyFill="1"/>
    <xf numFmtId="0" fontId="0" fillId="3" borderId="0" xfId="0" applyFont="1" applyFill="1"/>
    <xf numFmtId="0" fontId="12" fillId="3" borderId="0" xfId="0" applyFont="1" applyFill="1"/>
    <xf numFmtId="0" fontId="0" fillId="3" borderId="0" xfId="0" applyFill="1"/>
    <xf numFmtId="0" fontId="11" fillId="3" borderId="0" xfId="0" applyFont="1" applyFill="1"/>
    <xf numFmtId="0" fontId="0" fillId="3" borderId="0" xfId="0" applyFill="1" applyAlignment="1">
      <alignment wrapText="1"/>
    </xf>
    <xf numFmtId="0" fontId="1" fillId="3" borderId="0" xfId="0" applyFont="1" applyFill="1" applyAlignment="1">
      <alignment vertical="center"/>
    </xf>
    <xf numFmtId="0" fontId="3" fillId="3" borderId="0" xfId="0" applyFont="1" applyFill="1" applyBorder="1" applyAlignment="1">
      <alignment vertical="center"/>
    </xf>
    <xf numFmtId="0" fontId="3" fillId="3" borderId="5" xfId="0" applyFont="1" applyFill="1" applyBorder="1" applyAlignment="1">
      <alignment vertical="center" wrapText="1"/>
    </xf>
    <xf numFmtId="0" fontId="1" fillId="3" borderId="5" xfId="0" applyFont="1" applyFill="1" applyBorder="1" applyAlignment="1">
      <alignment vertical="center" wrapText="1"/>
    </xf>
    <xf numFmtId="0" fontId="7" fillId="3" borderId="0" xfId="0" applyFont="1" applyFill="1"/>
    <xf numFmtId="0" fontId="17" fillId="3" borderId="0" xfId="0" applyFont="1" applyFill="1"/>
    <xf numFmtId="0" fontId="16" fillId="5" borderId="0" xfId="0" applyFont="1" applyFill="1"/>
    <xf numFmtId="0" fontId="13" fillId="5" borderId="0" xfId="0" applyFont="1" applyFill="1"/>
    <xf numFmtId="0" fontId="16" fillId="5" borderId="0" xfId="0" applyFont="1" applyFill="1" applyAlignment="1">
      <alignment wrapText="1"/>
    </xf>
    <xf numFmtId="0" fontId="1" fillId="3" borderId="0" xfId="0" applyFont="1" applyFill="1" applyAlignment="1">
      <alignment wrapText="1"/>
    </xf>
    <xf numFmtId="0" fontId="1" fillId="0" borderId="0" xfId="0" applyFont="1" applyFill="1"/>
    <xf numFmtId="0" fontId="0" fillId="5" borderId="0" xfId="0" applyFont="1" applyFill="1"/>
    <xf numFmtId="0" fontId="0" fillId="5" borderId="0" xfId="0" applyFill="1" applyAlignment="1">
      <alignment wrapText="1"/>
    </xf>
    <xf numFmtId="0" fontId="0" fillId="5" borderId="0" xfId="0" applyFill="1"/>
    <xf numFmtId="0" fontId="0" fillId="3" borderId="0" xfId="0" applyFill="1" applyBorder="1"/>
    <xf numFmtId="0" fontId="1" fillId="5" borderId="0" xfId="0" applyFont="1" applyFill="1"/>
    <xf numFmtId="0" fontId="11" fillId="3" borderId="0" xfId="0" applyFont="1" applyFill="1" applyBorder="1"/>
    <xf numFmtId="0" fontId="0" fillId="3" borderId="0" xfId="0" applyFont="1" applyFill="1" applyBorder="1"/>
    <xf numFmtId="0" fontId="0" fillId="3" borderId="0" xfId="0" applyFill="1" applyBorder="1" applyAlignment="1">
      <alignment horizontal="left" wrapText="1"/>
    </xf>
    <xf numFmtId="0" fontId="0" fillId="3" borderId="0" xfId="0" applyFont="1" applyFill="1" applyBorder="1" applyAlignment="1">
      <alignment wrapText="1"/>
    </xf>
    <xf numFmtId="0" fontId="1" fillId="6" borderId="4" xfId="0" applyFont="1" applyFill="1" applyBorder="1"/>
    <xf numFmtId="0" fontId="1" fillId="3" borderId="0" xfId="0" applyFont="1" applyFill="1" applyAlignment="1">
      <alignment horizontal="right" vertical="top"/>
    </xf>
    <xf numFmtId="0" fontId="1" fillId="3" borderId="0" xfId="0" applyFont="1" applyFill="1" applyAlignment="1"/>
    <xf numFmtId="0" fontId="1" fillId="7" borderId="4" xfId="0" applyFont="1" applyFill="1" applyBorder="1" applyAlignment="1">
      <alignment horizontal="center" vertical="center" wrapText="1"/>
    </xf>
    <xf numFmtId="0" fontId="1" fillId="0" borderId="0" xfId="0" applyFont="1"/>
    <xf numFmtId="0" fontId="1" fillId="3" borderId="0" xfId="0" applyFont="1" applyFill="1" applyAlignment="1">
      <alignment vertical="top" wrapText="1"/>
    </xf>
    <xf numFmtId="0" fontId="1" fillId="3" borderId="0" xfId="0" applyFont="1" applyFill="1" applyAlignment="1">
      <alignment wrapText="1"/>
    </xf>
    <xf numFmtId="0" fontId="3" fillId="3" borderId="4" xfId="0" applyFont="1" applyFill="1" applyBorder="1" applyAlignment="1">
      <alignment horizontal="center" vertical="center" wrapText="1"/>
    </xf>
    <xf numFmtId="0" fontId="3" fillId="3" borderId="1" xfId="0" applyFont="1" applyFill="1" applyBorder="1" applyAlignment="1">
      <alignment vertical="center"/>
    </xf>
    <xf numFmtId="0" fontId="3" fillId="3" borderId="4" xfId="0" applyFont="1" applyFill="1" applyBorder="1" applyAlignment="1">
      <alignment horizontal="center" vertical="center"/>
    </xf>
    <xf numFmtId="0" fontId="20" fillId="3" borderId="0" xfId="0" applyFont="1" applyFill="1" applyAlignment="1">
      <alignment horizontal="left"/>
    </xf>
    <xf numFmtId="0" fontId="23" fillId="3" borderId="0" xfId="0" applyFont="1" applyFill="1" applyBorder="1" applyAlignment="1"/>
    <xf numFmtId="0" fontId="24" fillId="3" borderId="0" xfId="0" applyFont="1" applyFill="1" applyAlignment="1">
      <alignment vertical="top"/>
    </xf>
    <xf numFmtId="0" fontId="23" fillId="3" borderId="0" xfId="0" applyFont="1" applyFill="1" applyBorder="1" applyAlignment="1">
      <alignment vertical="top"/>
    </xf>
    <xf numFmtId="0" fontId="10" fillId="2" borderId="0" xfId="0" applyFont="1" applyFill="1" applyAlignment="1"/>
    <xf numFmtId="0" fontId="24" fillId="2" borderId="0" xfId="0" applyFont="1" applyFill="1" applyAlignment="1"/>
    <xf numFmtId="0" fontId="24" fillId="3" borderId="0" xfId="0" applyFont="1" applyFill="1" applyAlignment="1"/>
    <xf numFmtId="0" fontId="10" fillId="2" borderId="0" xfId="0" applyFont="1" applyFill="1" applyAlignment="1">
      <alignment vertical="top"/>
    </xf>
    <xf numFmtId="0" fontId="24" fillId="2" borderId="0" xfId="0" applyFont="1" applyFill="1" applyAlignment="1">
      <alignment vertical="top" wrapText="1"/>
    </xf>
    <xf numFmtId="0" fontId="10" fillId="3" borderId="0" xfId="0" applyFont="1" applyFill="1" applyAlignment="1"/>
    <xf numFmtId="0" fontId="10" fillId="2" borderId="0" xfId="0" applyFont="1" applyFill="1" applyAlignment="1">
      <alignment vertical="top" wrapText="1"/>
    </xf>
    <xf numFmtId="0" fontId="1" fillId="0" borderId="0" xfId="0" applyFont="1" applyFill="1" applyBorder="1"/>
    <xf numFmtId="164" fontId="3" fillId="3" borderId="0" xfId="4" applyNumberFormat="1" applyFont="1" applyFill="1" applyBorder="1" applyAlignment="1">
      <alignment horizontal="center" vertical="center" wrapText="1"/>
    </xf>
    <xf numFmtId="0" fontId="3" fillId="3" borderId="4" xfId="0" applyFont="1" applyFill="1" applyBorder="1" applyAlignment="1">
      <alignment vertical="center" wrapText="1"/>
    </xf>
    <xf numFmtId="0" fontId="1" fillId="3" borderId="0" xfId="0" applyFont="1" applyFill="1" applyAlignment="1">
      <alignment wrapText="1"/>
    </xf>
    <xf numFmtId="0" fontId="1" fillId="3" borderId="0" xfId="0" applyFont="1" applyFill="1" applyAlignment="1">
      <alignment horizontal="left" wrapText="1"/>
    </xf>
    <xf numFmtId="0" fontId="20" fillId="3" borderId="0" xfId="0" applyFont="1" applyFill="1" applyAlignment="1">
      <alignment horizontal="left" wrapText="1"/>
    </xf>
    <xf numFmtId="0" fontId="1" fillId="3" borderId="0" xfId="0" applyFont="1" applyFill="1" applyAlignment="1">
      <alignment vertical="top"/>
    </xf>
    <xf numFmtId="0" fontId="3" fillId="0" borderId="0" xfId="0" applyFont="1" applyFill="1"/>
    <xf numFmtId="0" fontId="10" fillId="3" borderId="0" xfId="0" applyFont="1" applyFill="1" applyAlignment="1"/>
    <xf numFmtId="0" fontId="8" fillId="3" borderId="0" xfId="0" applyFont="1" applyFill="1" applyBorder="1" applyAlignment="1">
      <alignment vertical="top"/>
    </xf>
    <xf numFmtId="0" fontId="23" fillId="3" borderId="0" xfId="0" applyFont="1" applyFill="1" applyAlignment="1"/>
    <xf numFmtId="0" fontId="8" fillId="3"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xf numFmtId="0" fontId="8" fillId="3" borderId="0" xfId="0" applyFont="1" applyFill="1" applyAlignment="1"/>
    <xf numFmtId="0" fontId="8" fillId="3" borderId="0" xfId="0" applyFont="1" applyFill="1" applyAlignment="1">
      <alignment vertical="top"/>
    </xf>
    <xf numFmtId="0" fontId="24" fillId="2" borderId="0" xfId="0" applyFont="1" applyFill="1" applyAlignment="1">
      <alignment vertical="top"/>
    </xf>
    <xf numFmtId="0" fontId="25" fillId="0" borderId="0" xfId="0" applyFont="1" applyFill="1" applyBorder="1" applyAlignment="1">
      <alignment vertical="top" wrapText="1"/>
    </xf>
    <xf numFmtId="0" fontId="8" fillId="0" borderId="0" xfId="0" applyFont="1" applyFill="1" applyBorder="1" applyAlignment="1">
      <alignment vertical="top"/>
    </xf>
    <xf numFmtId="0" fontId="3" fillId="3" borderId="0" xfId="0" applyFont="1" applyFill="1" applyBorder="1" applyAlignment="1">
      <alignment horizontal="center" vertical="center"/>
    </xf>
    <xf numFmtId="43" fontId="1" fillId="3" borderId="0" xfId="0" applyNumberFormat="1" applyFont="1" applyFill="1" applyBorder="1" applyAlignment="1">
      <alignment horizontal="center"/>
    </xf>
    <xf numFmtId="0" fontId="21" fillId="3" borderId="0" xfId="0" applyFont="1" applyFill="1" applyBorder="1"/>
    <xf numFmtId="0" fontId="3" fillId="3" borderId="0" xfId="0" applyFont="1" applyFill="1" applyBorder="1" applyAlignment="1"/>
    <xf numFmtId="0" fontId="20" fillId="3" borderId="0" xfId="0" applyFont="1" applyFill="1" applyBorder="1" applyAlignment="1">
      <alignment wrapText="1"/>
    </xf>
    <xf numFmtId="0" fontId="1" fillId="3" borderId="0" xfId="0" applyFont="1" applyFill="1" applyAlignment="1">
      <alignment horizontal="left"/>
    </xf>
    <xf numFmtId="0" fontId="0" fillId="3" borderId="0" xfId="0" applyFill="1" applyBorder="1" applyAlignment="1"/>
    <xf numFmtId="0" fontId="20" fillId="3" borderId="0" xfId="0" applyFont="1" applyFill="1" applyAlignment="1"/>
    <xf numFmtId="0" fontId="3" fillId="3" borderId="0" xfId="0" applyFont="1" applyFill="1" applyBorder="1" applyAlignment="1">
      <alignment vertical="center" wrapText="1"/>
    </xf>
    <xf numFmtId="0" fontId="28" fillId="3" borderId="0" xfId="0" applyFont="1" applyFill="1" applyBorder="1" applyAlignment="1">
      <alignment vertical="center"/>
    </xf>
    <xf numFmtId="0" fontId="8" fillId="6" borderId="4" xfId="0" applyFont="1" applyFill="1" applyBorder="1" applyAlignment="1">
      <alignment vertical="top"/>
    </xf>
    <xf numFmtId="17" fontId="1" fillId="6" borderId="4" xfId="0" applyNumberFormat="1" applyFont="1" applyFill="1" applyBorder="1"/>
    <xf numFmtId="0" fontId="25" fillId="5" borderId="4" xfId="0" applyFont="1" applyFill="1" applyBorder="1" applyAlignment="1">
      <alignment horizontal="center" vertical="top" wrapText="1"/>
    </xf>
    <xf numFmtId="0" fontId="3" fillId="5" borderId="4" xfId="0" applyFont="1" applyFill="1" applyBorder="1" applyAlignment="1">
      <alignment horizontal="center"/>
    </xf>
    <xf numFmtId="0" fontId="6" fillId="3" borderId="0" xfId="0" applyFont="1" applyFill="1"/>
    <xf numFmtId="0" fontId="1" fillId="3" borderId="1" xfId="0" applyFont="1" applyFill="1" applyBorder="1" applyAlignment="1">
      <alignment horizontal="left" vertical="center" wrapText="1"/>
    </xf>
    <xf numFmtId="0" fontId="3" fillId="4" borderId="4" xfId="0" applyFont="1" applyFill="1" applyBorder="1" applyAlignment="1">
      <alignment horizontal="center" vertical="center"/>
    </xf>
    <xf numFmtId="10" fontId="1" fillId="6" borderId="4" xfId="3" applyNumberFormat="1" applyFont="1" applyFill="1" applyBorder="1" applyAlignment="1">
      <alignment horizontal="right" vertical="center" wrapText="1"/>
    </xf>
    <xf numFmtId="0" fontId="3" fillId="4" borderId="7" xfId="0" applyFont="1" applyFill="1" applyBorder="1" applyAlignment="1">
      <alignment horizontal="center" vertical="center"/>
    </xf>
    <xf numFmtId="8" fontId="1" fillId="6" borderId="4" xfId="0" applyNumberFormat="1" applyFont="1" applyFill="1" applyBorder="1"/>
    <xf numFmtId="0" fontId="25" fillId="3" borderId="4" xfId="0" applyFont="1" applyFill="1" applyBorder="1" applyAlignment="1">
      <alignment vertical="center" wrapText="1"/>
    </xf>
    <xf numFmtId="0" fontId="1" fillId="3" borderId="6" xfId="0" applyFont="1" applyFill="1" applyBorder="1" applyAlignment="1">
      <alignment horizontal="left" vertical="center" wrapText="1" indent="2"/>
    </xf>
    <xf numFmtId="0" fontId="1" fillId="4" borderId="4" xfId="0" applyFont="1" applyFill="1" applyBorder="1" applyAlignment="1">
      <alignment wrapText="1"/>
    </xf>
    <xf numFmtId="0" fontId="3" fillId="4" borderId="4" xfId="0" applyFont="1" applyFill="1" applyBorder="1" applyAlignment="1">
      <alignment horizontal="center"/>
    </xf>
    <xf numFmtId="9" fontId="1" fillId="6" borderId="4" xfId="3" applyNumberFormat="1" applyFont="1" applyFill="1" applyBorder="1"/>
    <xf numFmtId="0" fontId="28" fillId="3" borderId="0" xfId="0" applyFont="1" applyFill="1"/>
    <xf numFmtId="10" fontId="15" fillId="3" borderId="0" xfId="0" applyNumberFormat="1" applyFont="1" applyFill="1"/>
    <xf numFmtId="0" fontId="25" fillId="5" borderId="4" xfId="0" applyFont="1" applyFill="1" applyBorder="1" applyAlignment="1">
      <alignment horizontal="center" vertical="top" wrapText="1"/>
    </xf>
    <xf numFmtId="0" fontId="1" fillId="6" borderId="3" xfId="0" applyFont="1" applyFill="1" applyBorder="1" applyAlignment="1" applyProtection="1">
      <alignment wrapText="1"/>
      <protection locked="0"/>
    </xf>
    <xf numFmtId="0" fontId="1" fillId="6" borderId="4" xfId="0" applyFont="1" applyFill="1" applyBorder="1" applyAlignment="1" applyProtection="1">
      <alignment wrapText="1"/>
      <protection locked="0"/>
    </xf>
    <xf numFmtId="0" fontId="9" fillId="6" borderId="4" xfId="1" applyFill="1" applyBorder="1" applyAlignment="1" applyProtection="1">
      <alignment wrapText="1"/>
      <protection locked="0"/>
    </xf>
    <xf numFmtId="0" fontId="25" fillId="5" borderId="4" xfId="0" applyFont="1" applyFill="1" applyBorder="1" applyAlignment="1">
      <alignment horizontal="center" vertical="top" wrapText="1"/>
    </xf>
    <xf numFmtId="0" fontId="29" fillId="3" borderId="0" xfId="0" applyFont="1" applyFill="1"/>
    <xf numFmtId="0" fontId="1" fillId="3" borderId="0" xfId="0" applyNumberFormat="1" applyFont="1" applyFill="1" applyAlignment="1">
      <alignment horizontal="center"/>
    </xf>
    <xf numFmtId="0" fontId="15" fillId="11" borderId="0" xfId="0" applyFont="1" applyFill="1"/>
    <xf numFmtId="0" fontId="14" fillId="11" borderId="0" xfId="0" applyFont="1" applyFill="1"/>
    <xf numFmtId="0" fontId="3" fillId="4" borderId="1" xfId="0" applyFont="1" applyFill="1" applyBorder="1" applyAlignment="1">
      <alignment horizontal="center" vertical="center"/>
    </xf>
    <xf numFmtId="0" fontId="3" fillId="3" borderId="3" xfId="0" applyFont="1" applyFill="1" applyBorder="1" applyAlignment="1">
      <alignment horizontal="center" vertical="center" wrapText="1"/>
    </xf>
    <xf numFmtId="0" fontId="1" fillId="3" borderId="0" xfId="0" applyFont="1" applyFill="1" applyBorder="1" applyAlignment="1">
      <alignment horizontal="center" wrapText="1"/>
    </xf>
    <xf numFmtId="0" fontId="3" fillId="0" borderId="0" xfId="0" applyFont="1" applyFill="1" applyBorder="1" applyAlignment="1">
      <alignment horizontal="center" vertical="center"/>
    </xf>
    <xf numFmtId="165" fontId="3" fillId="0" borderId="0" xfId="4" applyNumberFormat="1" applyFont="1" applyFill="1" applyBorder="1" applyAlignment="1">
      <alignment vertical="center" wrapText="1"/>
    </xf>
    <xf numFmtId="0" fontId="0" fillId="0" borderId="0" xfId="0" applyFill="1"/>
    <xf numFmtId="0" fontId="3" fillId="0" borderId="0" xfId="0" applyFont="1" applyFill="1" applyBorder="1" applyAlignment="1">
      <alignment horizontal="center"/>
    </xf>
    <xf numFmtId="6" fontId="1" fillId="0" borderId="0" xfId="2"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1" fillId="3" borderId="4" xfId="0" applyFont="1" applyFill="1" applyBorder="1" applyAlignment="1">
      <alignment vertical="center" wrapText="1"/>
    </xf>
    <xf numFmtId="0" fontId="1" fillId="0" borderId="0" xfId="0" applyFont="1" applyFill="1" applyBorder="1" applyAlignment="1">
      <alignment wrapText="1"/>
    </xf>
    <xf numFmtId="0" fontId="0" fillId="0" borderId="0" xfId="0" applyFont="1" applyFill="1"/>
    <xf numFmtId="0" fontId="13" fillId="0" borderId="0" xfId="0" applyFont="1" applyFill="1"/>
    <xf numFmtId="0" fontId="3" fillId="4" borderId="4" xfId="0" applyFont="1" applyFill="1" applyBorder="1" applyAlignment="1">
      <alignment wrapText="1"/>
    </xf>
    <xf numFmtId="165" fontId="1" fillId="6" borderId="4" xfId="0" applyNumberFormat="1" applyFont="1" applyFill="1" applyBorder="1" applyAlignment="1"/>
    <xf numFmtId="165" fontId="1" fillId="6" borderId="4" xfId="0" applyNumberFormat="1" applyFont="1" applyFill="1" applyBorder="1" applyAlignment="1">
      <alignment vertical="center"/>
    </xf>
    <xf numFmtId="0" fontId="32" fillId="12" borderId="8" xfId="0" applyFont="1" applyFill="1" applyBorder="1" applyAlignment="1">
      <alignment vertical="center" wrapText="1"/>
    </xf>
    <xf numFmtId="0" fontId="32" fillId="12" borderId="9" xfId="0" applyFont="1" applyFill="1" applyBorder="1" applyAlignment="1">
      <alignment horizontal="justify" vertical="center" wrapText="1"/>
    </xf>
    <xf numFmtId="0" fontId="32" fillId="12" borderId="9" xfId="0" applyFont="1" applyFill="1" applyBorder="1" applyAlignment="1">
      <alignment vertical="center" wrapText="1"/>
    </xf>
    <xf numFmtId="0" fontId="33" fillId="0" borderId="13" xfId="0" applyFont="1" applyBorder="1" applyAlignment="1">
      <alignment vertical="center" wrapText="1"/>
    </xf>
    <xf numFmtId="0" fontId="33" fillId="0" borderId="11" xfId="0" applyFont="1" applyBorder="1" applyAlignment="1">
      <alignment vertical="center" wrapText="1"/>
    </xf>
    <xf numFmtId="0" fontId="0" fillId="0" borderId="11" xfId="0" applyBorder="1" applyAlignment="1">
      <alignment vertical="center" wrapText="1"/>
    </xf>
    <xf numFmtId="0" fontId="10" fillId="11" borderId="0" xfId="0" applyFont="1" applyFill="1" applyAlignment="1"/>
    <xf numFmtId="0" fontId="10" fillId="11" borderId="0" xfId="0" applyFont="1" applyFill="1" applyAlignment="1">
      <alignment vertical="top"/>
    </xf>
    <xf numFmtId="0" fontId="14" fillId="11" borderId="0" xfId="0" applyFont="1" applyFill="1" applyAlignment="1">
      <alignment vertical="center"/>
    </xf>
    <xf numFmtId="0" fontId="15" fillId="11" borderId="0" xfId="0" applyFont="1" applyFill="1" applyAlignment="1">
      <alignment vertical="center"/>
    </xf>
    <xf numFmtId="0" fontId="7" fillId="11" borderId="0" xfId="0" applyFont="1" applyFill="1"/>
    <xf numFmtId="0" fontId="3" fillId="3" borderId="0" xfId="0" applyFont="1" applyFill="1" applyAlignment="1">
      <alignment vertical="center"/>
    </xf>
    <xf numFmtId="0" fontId="9" fillId="3" borderId="0" xfId="1" applyFill="1"/>
    <xf numFmtId="0" fontId="34" fillId="3" borderId="0" xfId="1" applyFont="1" applyFill="1"/>
    <xf numFmtId="0" fontId="1" fillId="3" borderId="0" xfId="0" applyFont="1" applyFill="1" applyBorder="1" applyAlignment="1"/>
    <xf numFmtId="0" fontId="19" fillId="3" borderId="0" xfId="0" applyFont="1" applyFill="1" applyBorder="1"/>
    <xf numFmtId="0" fontId="3" fillId="3" borderId="4" xfId="0" applyFont="1" applyFill="1" applyBorder="1" applyAlignment="1">
      <alignment vertical="center"/>
    </xf>
    <xf numFmtId="10" fontId="1" fillId="0" borderId="0" xfId="3" applyNumberFormat="1" applyFont="1" applyFill="1" applyBorder="1" applyAlignment="1">
      <alignment horizontal="right" vertical="center" wrapText="1"/>
    </xf>
    <xf numFmtId="0" fontId="3" fillId="0" borderId="0" xfId="0" applyFont="1" applyFill="1" applyBorder="1" applyAlignment="1"/>
    <xf numFmtId="0" fontId="2"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vertical="center" wrapText="1"/>
    </xf>
    <xf numFmtId="0" fontId="0" fillId="0" borderId="0" xfId="0" applyFill="1" applyAlignment="1">
      <alignment wrapText="1"/>
    </xf>
    <xf numFmtId="0" fontId="2" fillId="0" borderId="0" xfId="0" applyFont="1" applyFill="1"/>
    <xf numFmtId="0" fontId="3" fillId="4" borderId="4"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2" xfId="0" applyFont="1" applyFill="1" applyBorder="1" applyAlignment="1">
      <alignment horizontal="left" vertical="center"/>
    </xf>
    <xf numFmtId="0" fontId="1" fillId="10" borderId="3" xfId="0" applyFont="1" applyFill="1" applyBorder="1" applyAlignment="1">
      <alignment horizontal="left" vertical="center"/>
    </xf>
    <xf numFmtId="0" fontId="3" fillId="4" borderId="6" xfId="0" applyFont="1" applyFill="1" applyBorder="1" applyAlignment="1">
      <alignment vertical="center" wrapText="1"/>
    </xf>
    <xf numFmtId="0" fontId="3" fillId="3" borderId="4" xfId="0" applyFont="1" applyFill="1" applyBorder="1"/>
    <xf numFmtId="0" fontId="1" fillId="3" borderId="4" xfId="0" applyFont="1" applyFill="1" applyBorder="1"/>
    <xf numFmtId="0" fontId="1" fillId="4" borderId="4" xfId="0" applyFont="1" applyFill="1" applyBorder="1"/>
    <xf numFmtId="0" fontId="3" fillId="0" borderId="0" xfId="0" applyFont="1" applyFill="1" applyBorder="1"/>
    <xf numFmtId="0" fontId="3" fillId="4" borderId="4" xfId="0" applyFont="1" applyFill="1" applyBorder="1"/>
    <xf numFmtId="0" fontId="1" fillId="0" borderId="0" xfId="0" applyFont="1" applyFill="1" applyAlignment="1">
      <alignment wrapText="1"/>
    </xf>
    <xf numFmtId="0" fontId="34" fillId="0" borderId="0" xfId="1" applyFont="1" applyFill="1"/>
    <xf numFmtId="0" fontId="34" fillId="3" borderId="0" xfId="1" applyFont="1" applyFill="1" applyAlignment="1"/>
    <xf numFmtId="0" fontId="22" fillId="0" borderId="0" xfId="0" applyFont="1"/>
    <xf numFmtId="0" fontId="32" fillId="12" borderId="27" xfId="0" applyFont="1" applyFill="1" applyBorder="1" applyAlignment="1">
      <alignment vertical="center" wrapText="1"/>
    </xf>
    <xf numFmtId="0" fontId="35" fillId="11" borderId="0" xfId="0" applyFont="1" applyFill="1"/>
    <xf numFmtId="0" fontId="3" fillId="3" borderId="4" xfId="0" applyFont="1" applyFill="1" applyBorder="1" applyAlignment="1">
      <alignment horizontal="left" wrapText="1"/>
    </xf>
    <xf numFmtId="165" fontId="1" fillId="6" borderId="2" xfId="4" applyNumberFormat="1" applyFont="1" applyFill="1" applyBorder="1" applyAlignment="1">
      <alignment horizontal="left" vertical="center" wrapText="1"/>
    </xf>
    <xf numFmtId="165" fontId="1" fillId="6" borderId="3" xfId="4" applyNumberFormat="1" applyFont="1" applyFill="1" applyBorder="1" applyAlignment="1">
      <alignment horizontal="left" vertical="center" wrapText="1"/>
    </xf>
    <xf numFmtId="0" fontId="1" fillId="4" borderId="1" xfId="0" applyFont="1" applyFill="1" applyBorder="1" applyAlignment="1">
      <alignment horizontal="left" vertical="center"/>
    </xf>
    <xf numFmtId="0" fontId="1" fillId="4" borderId="1" xfId="0" applyFont="1" applyFill="1" applyBorder="1" applyAlignment="1">
      <alignment wrapText="1"/>
    </xf>
    <xf numFmtId="0" fontId="3" fillId="3" borderId="4" xfId="0" applyFont="1" applyFill="1" applyBorder="1" applyAlignment="1">
      <alignment horizontal="center"/>
    </xf>
    <xf numFmtId="0" fontId="1" fillId="6" borderId="4" xfId="0" applyNumberFormat="1" applyFont="1" applyFill="1" applyBorder="1" applyAlignment="1">
      <alignment horizontal="center"/>
    </xf>
    <xf numFmtId="8" fontId="1" fillId="6" borderId="4" xfId="0" applyNumberFormat="1" applyFont="1" applyFill="1" applyBorder="1" applyAlignment="1">
      <alignment horizontal="center"/>
    </xf>
    <xf numFmtId="0" fontId="8" fillId="3" borderId="4" xfId="0" applyFont="1" applyFill="1" applyBorder="1" applyAlignment="1">
      <alignment wrapText="1"/>
    </xf>
    <xf numFmtId="0" fontId="8" fillId="3" borderId="4" xfId="0" applyFont="1" applyFill="1" applyBorder="1" applyAlignment="1">
      <alignment horizontal="left" wrapText="1"/>
    </xf>
    <xf numFmtId="0" fontId="8" fillId="3" borderId="0" xfId="0" applyFont="1" applyFill="1" applyBorder="1" applyAlignment="1"/>
    <xf numFmtId="0" fontId="8" fillId="3" borderId="4" xfId="0" applyFont="1" applyFill="1" applyBorder="1" applyAlignment="1">
      <alignment vertical="center" wrapText="1"/>
    </xf>
    <xf numFmtId="9" fontId="1" fillId="6" borderId="1" xfId="4" applyNumberFormat="1" applyFont="1" applyFill="1" applyBorder="1" applyAlignment="1">
      <alignment horizontal="center" vertical="center" wrapText="1"/>
    </xf>
    <xf numFmtId="9" fontId="1" fillId="6" borderId="2" xfId="4" applyNumberFormat="1" applyFont="1" applyFill="1" applyBorder="1" applyAlignment="1">
      <alignment horizontal="center" vertical="center" wrapText="1"/>
    </xf>
    <xf numFmtId="9" fontId="1" fillId="6" borderId="3" xfId="4" applyNumberFormat="1" applyFont="1" applyFill="1" applyBorder="1" applyAlignment="1">
      <alignment horizontal="center" vertical="center" wrapText="1"/>
    </xf>
    <xf numFmtId="0" fontId="3" fillId="3" borderId="4" xfId="0" applyFont="1" applyFill="1" applyBorder="1"/>
    <xf numFmtId="0" fontId="3" fillId="3" borderId="1" xfId="0" applyFont="1" applyFill="1" applyBorder="1" applyAlignment="1">
      <alignment horizontal="center" vertical="center"/>
    </xf>
    <xf numFmtId="0" fontId="3" fillId="3" borderId="4" xfId="0" applyFont="1" applyFill="1" applyBorder="1" applyAlignment="1">
      <alignment horizontal="center" wrapText="1"/>
    </xf>
    <xf numFmtId="0" fontId="3" fillId="3" borderId="4" xfId="0" applyFont="1" applyFill="1" applyBorder="1" applyAlignment="1">
      <alignment horizontal="center"/>
    </xf>
    <xf numFmtId="0" fontId="1" fillId="3" borderId="0" xfId="0" applyFont="1" applyFill="1" applyAlignment="1" applyProtection="1">
      <alignment horizontal="center"/>
    </xf>
    <xf numFmtId="0" fontId="1" fillId="0" borderId="0" xfId="0" applyFont="1" applyAlignment="1" applyProtection="1">
      <alignment horizontal="center"/>
    </xf>
    <xf numFmtId="165" fontId="1" fillId="4" borderId="4" xfId="4" applyNumberFormat="1" applyFont="1" applyFill="1" applyBorder="1" applyAlignment="1">
      <alignment horizontal="center" vertical="center" wrapText="1"/>
    </xf>
    <xf numFmtId="0" fontId="25" fillId="3" borderId="4" xfId="0" applyFont="1" applyFill="1" applyBorder="1" applyAlignment="1">
      <alignment vertical="top"/>
    </xf>
    <xf numFmtId="0" fontId="3" fillId="3" borderId="30" xfId="0" applyFont="1" applyFill="1" applyBorder="1" applyAlignment="1">
      <alignment vertical="center"/>
    </xf>
    <xf numFmtId="167" fontId="1" fillId="4" borderId="4" xfId="4" applyNumberFormat="1" applyFont="1" applyFill="1" applyBorder="1" applyAlignment="1">
      <alignment horizontal="center" wrapText="1"/>
    </xf>
    <xf numFmtId="167" fontId="3" fillId="4" borderId="4" xfId="4" applyNumberFormat="1" applyFont="1" applyFill="1" applyBorder="1" applyAlignment="1">
      <alignment horizontal="center" wrapText="1"/>
    </xf>
    <xf numFmtId="0" fontId="24" fillId="0" borderId="0" xfId="0" applyFont="1" applyFill="1" applyAlignment="1"/>
    <xf numFmtId="0" fontId="8" fillId="0" borderId="0" xfId="0" applyFont="1" applyFill="1" applyAlignment="1">
      <alignment vertical="top"/>
    </xf>
    <xf numFmtId="165" fontId="20" fillId="0" borderId="0" xfId="4" applyNumberFormat="1" applyFont="1" applyFill="1" applyBorder="1" applyAlignment="1">
      <alignment vertical="center" wrapText="1"/>
    </xf>
    <xf numFmtId="9" fontId="20" fillId="0" borderId="0" xfId="4" applyNumberFormat="1" applyFont="1" applyFill="1" applyBorder="1" applyAlignment="1">
      <alignment horizontal="center" vertical="center" wrapText="1"/>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8" fillId="3" borderId="4" xfId="0" applyFont="1" applyFill="1" applyBorder="1" applyAlignment="1">
      <alignment vertical="top" wrapText="1"/>
    </xf>
    <xf numFmtId="9" fontId="1" fillId="6" borderId="4" xfId="3" applyFont="1" applyFill="1" applyBorder="1" applyAlignment="1">
      <alignment horizontal="center" vertical="center"/>
    </xf>
    <xf numFmtId="9" fontId="1" fillId="6" borderId="4" xfId="3" applyFont="1" applyFill="1" applyBorder="1" applyAlignment="1">
      <alignment horizontal="center" vertical="center" wrapText="1"/>
    </xf>
    <xf numFmtId="165" fontId="3" fillId="4" borderId="4" xfId="4" applyNumberFormat="1" applyFont="1" applyFill="1" applyBorder="1" applyAlignment="1">
      <alignment horizontal="center" vertical="center" wrapText="1"/>
    </xf>
    <xf numFmtId="10" fontId="1" fillId="4" borderId="4" xfId="3" applyNumberFormat="1" applyFont="1" applyFill="1" applyBorder="1" applyAlignment="1">
      <alignment horizontal="center" vertical="center" wrapText="1"/>
    </xf>
    <xf numFmtId="165" fontId="1" fillId="6" borderId="4" xfId="0" applyNumberFormat="1" applyFont="1" applyFill="1" applyBorder="1" applyAlignment="1">
      <alignment horizontal="center"/>
    </xf>
    <xf numFmtId="165" fontId="1" fillId="4" borderId="4" xfId="0" applyNumberFormat="1" applyFont="1" applyFill="1" applyBorder="1" applyAlignment="1">
      <alignment horizontal="center"/>
    </xf>
    <xf numFmtId="0" fontId="1"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3" fontId="1" fillId="6" borderId="3" xfId="0" applyNumberFormat="1" applyFont="1" applyFill="1" applyBorder="1" applyAlignment="1">
      <alignment horizontal="center" wrapText="1"/>
    </xf>
    <xf numFmtId="3" fontId="1" fillId="6" borderId="4" xfId="0" applyNumberFormat="1" applyFont="1" applyFill="1" applyBorder="1" applyAlignment="1">
      <alignment horizontal="center"/>
    </xf>
    <xf numFmtId="0" fontId="1" fillId="0" borderId="4" xfId="0" applyFont="1" applyFill="1" applyBorder="1" applyAlignment="1">
      <alignment vertical="center"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10" fillId="0" borderId="0" xfId="0" applyFont="1" applyFill="1" applyAlignment="1"/>
    <xf numFmtId="6" fontId="1" fillId="4" borderId="4" xfId="2" applyNumberFormat="1" applyFont="1" applyFill="1" applyBorder="1" applyAlignment="1">
      <alignment horizontal="center" vertical="center" wrapText="1"/>
    </xf>
    <xf numFmtId="2" fontId="1" fillId="4" borderId="4" xfId="4" applyNumberFormat="1" applyFont="1" applyFill="1" applyBorder="1" applyAlignment="1">
      <alignment horizontal="center"/>
    </xf>
    <xf numFmtId="0" fontId="1" fillId="6" borderId="4" xfId="0" applyFont="1" applyFill="1" applyBorder="1" applyAlignment="1">
      <alignment horizontal="center"/>
    </xf>
    <xf numFmtId="0" fontId="1" fillId="4" borderId="4" xfId="0" applyFont="1" applyFill="1" applyBorder="1" applyAlignment="1">
      <alignment horizontal="center"/>
    </xf>
    <xf numFmtId="10" fontId="1" fillId="6" borderId="4" xfId="3" applyNumberFormat="1" applyFont="1" applyFill="1" applyBorder="1" applyAlignment="1">
      <alignment horizontal="center"/>
    </xf>
    <xf numFmtId="0" fontId="1" fillId="4" borderId="1" xfId="0" applyFont="1" applyFill="1" applyBorder="1" applyAlignment="1">
      <alignment vertical="center"/>
    </xf>
    <xf numFmtId="0" fontId="20" fillId="5" borderId="0" xfId="0" applyFont="1" applyFill="1" applyAlignment="1">
      <alignment horizontal="left" wrapText="1"/>
    </xf>
    <xf numFmtId="0" fontId="21" fillId="5" borderId="0" xfId="0" applyFont="1" applyFill="1" applyAlignment="1">
      <alignment horizontal="left" wrapText="1"/>
    </xf>
    <xf numFmtId="0" fontId="21" fillId="3" borderId="4" xfId="0" applyFont="1" applyFill="1" applyBorder="1" applyAlignment="1">
      <alignment horizontal="left" wrapText="1"/>
    </xf>
    <xf numFmtId="1" fontId="3" fillId="3" borderId="4" xfId="0" applyNumberFormat="1" applyFont="1" applyFill="1" applyBorder="1" applyAlignment="1">
      <alignment horizontal="center"/>
    </xf>
    <xf numFmtId="1" fontId="1" fillId="4" borderId="4" xfId="0" applyNumberFormat="1" applyFont="1" applyFill="1" applyBorder="1" applyAlignment="1">
      <alignment horizontal="center"/>
    </xf>
    <xf numFmtId="0" fontId="0" fillId="0" borderId="0" xfId="0" applyFill="1" applyBorder="1"/>
    <xf numFmtId="6" fontId="3" fillId="4" borderId="4" xfId="2" applyNumberFormat="1" applyFont="1" applyFill="1" applyBorder="1" applyAlignment="1">
      <alignment horizontal="center" vertical="center" wrapText="1"/>
    </xf>
    <xf numFmtId="0" fontId="1" fillId="3" borderId="1" xfId="0" applyFont="1" applyFill="1" applyBorder="1" applyAlignment="1">
      <alignment vertical="center" wrapText="1"/>
    </xf>
    <xf numFmtId="0" fontId="8" fillId="0" borderId="0" xfId="0" applyFont="1" applyFill="1" applyAlignment="1"/>
    <xf numFmtId="0" fontId="3" fillId="3" borderId="2" xfId="0" applyFont="1" applyFill="1" applyBorder="1" applyAlignment="1">
      <alignment vertical="center"/>
    </xf>
    <xf numFmtId="0" fontId="3" fillId="3" borderId="3" xfId="0" applyFont="1" applyFill="1" applyBorder="1" applyAlignment="1">
      <alignment vertical="center"/>
    </xf>
    <xf numFmtId="167" fontId="1" fillId="4" borderId="4" xfId="2" applyNumberFormat="1" applyFont="1" applyFill="1" applyBorder="1" applyAlignment="1">
      <alignment horizontal="center" vertical="center" wrapText="1"/>
    </xf>
    <xf numFmtId="0" fontId="0" fillId="3" borderId="0" xfId="0" applyNumberFormat="1" applyFill="1"/>
    <xf numFmtId="0" fontId="1" fillId="0" borderId="0" xfId="4" applyNumberFormat="1" applyFont="1" applyFill="1" applyBorder="1" applyAlignment="1">
      <alignment horizontal="center" vertical="center" wrapText="1"/>
    </xf>
    <xf numFmtId="0" fontId="1" fillId="6" borderId="4" xfId="3" applyNumberFormat="1" applyFont="1" applyFill="1" applyBorder="1" applyAlignment="1">
      <alignment horizontal="center"/>
    </xf>
    <xf numFmtId="167" fontId="1" fillId="6" borderId="4" xfId="3" applyNumberFormat="1" applyFont="1" applyFill="1" applyBorder="1" applyAlignment="1">
      <alignment horizontal="center"/>
    </xf>
    <xf numFmtId="0" fontId="21" fillId="4" borderId="7" xfId="0" applyFont="1" applyFill="1" applyBorder="1" applyAlignment="1">
      <alignment horizontal="left"/>
    </xf>
    <xf numFmtId="167" fontId="3" fillId="4" borderId="4" xfId="2" applyNumberFormat="1" applyFont="1" applyFill="1" applyBorder="1" applyAlignment="1">
      <alignment horizontal="center" vertical="center" wrapText="1"/>
    </xf>
    <xf numFmtId="3" fontId="1" fillId="10" borderId="4" xfId="4" applyNumberFormat="1" applyFont="1" applyFill="1" applyBorder="1" applyAlignment="1">
      <alignment horizontal="center"/>
    </xf>
    <xf numFmtId="3" fontId="1" fillId="4" borderId="4" xfId="4" applyNumberFormat="1" applyFont="1" applyFill="1" applyBorder="1" applyAlignment="1">
      <alignment horizontal="center" vertical="center"/>
    </xf>
    <xf numFmtId="3" fontId="1" fillId="10" borderId="4" xfId="4" applyNumberFormat="1" applyFont="1" applyFill="1" applyBorder="1" applyAlignment="1">
      <alignment horizontal="center" vertical="center" wrapText="1"/>
    </xf>
    <xf numFmtId="9" fontId="1" fillId="4" borderId="4" xfId="3" applyFont="1" applyFill="1" applyBorder="1" applyAlignment="1">
      <alignment horizontal="center"/>
    </xf>
    <xf numFmtId="0" fontId="1" fillId="3" borderId="0" xfId="0" applyFont="1" applyFill="1" applyProtection="1">
      <protection locked="0"/>
    </xf>
    <xf numFmtId="0" fontId="8" fillId="3" borderId="4" xfId="0" applyFont="1" applyFill="1" applyBorder="1" applyAlignment="1">
      <alignment vertical="top"/>
    </xf>
    <xf numFmtId="0" fontId="13" fillId="0" borderId="0" xfId="0" applyNumberFormat="1" applyFont="1" applyFill="1" applyAlignment="1">
      <alignment horizontal="left"/>
    </xf>
    <xf numFmtId="0" fontId="1" fillId="4" borderId="4" xfId="0" applyFont="1" applyFill="1" applyBorder="1" applyAlignment="1">
      <alignment vertical="center" wrapText="1"/>
    </xf>
    <xf numFmtId="0" fontId="1" fillId="4" borderId="4" xfId="0" applyNumberFormat="1" applyFont="1" applyFill="1" applyBorder="1" applyAlignment="1">
      <alignment vertical="center" wrapText="1"/>
    </xf>
    <xf numFmtId="0" fontId="1" fillId="4" borderId="4" xfId="0" applyNumberFormat="1" applyFont="1" applyFill="1" applyBorder="1"/>
    <xf numFmtId="6" fontId="1" fillId="4" borderId="4" xfId="0" applyNumberFormat="1" applyFont="1" applyFill="1" applyBorder="1" applyAlignment="1">
      <alignment horizontal="center"/>
    </xf>
    <xf numFmtId="167" fontId="1" fillId="4" borderId="4" xfId="0" applyNumberFormat="1" applyFont="1" applyFill="1" applyBorder="1" applyAlignment="1">
      <alignment horizontal="center"/>
    </xf>
    <xf numFmtId="0" fontId="1" fillId="3" borderId="1" xfId="0" applyFont="1" applyFill="1" applyBorder="1" applyAlignment="1">
      <alignment vertical="center"/>
    </xf>
    <xf numFmtId="0" fontId="1" fillId="3" borderId="4" xfId="0" applyFont="1" applyFill="1" applyBorder="1" applyAlignment="1">
      <alignment vertical="center"/>
    </xf>
    <xf numFmtId="0" fontId="1" fillId="4" borderId="1" xfId="0" applyFont="1" applyFill="1" applyBorder="1" applyAlignment="1">
      <alignment horizontal="left"/>
    </xf>
    <xf numFmtId="0" fontId="3" fillId="3" borderId="7" xfId="0" applyFont="1" applyFill="1" applyBorder="1" applyAlignment="1">
      <alignment vertical="center"/>
    </xf>
    <xf numFmtId="6" fontId="3" fillId="4" borderId="4" xfId="0" applyNumberFormat="1" applyFont="1" applyFill="1" applyBorder="1" applyAlignment="1">
      <alignment horizontal="center"/>
    </xf>
    <xf numFmtId="0" fontId="3" fillId="3" borderId="0" xfId="0" applyFont="1" applyFill="1" applyBorder="1" applyAlignment="1">
      <alignment horizontal="center" wrapText="1"/>
    </xf>
    <xf numFmtId="0" fontId="3" fillId="0" borderId="0" xfId="0" applyFont="1" applyFill="1" applyBorder="1" applyAlignment="1">
      <alignment horizontal="center" wrapText="1"/>
    </xf>
    <xf numFmtId="167" fontId="3" fillId="4" borderId="4" xfId="0" applyNumberFormat="1" applyFont="1" applyFill="1" applyBorder="1" applyAlignment="1">
      <alignment horizontal="center"/>
    </xf>
    <xf numFmtId="3" fontId="1" fillId="6" borderId="4" xfId="4" applyNumberFormat="1" applyFont="1" applyFill="1" applyBorder="1" applyAlignment="1">
      <alignment horizontal="center" vertical="center" wrapText="1"/>
    </xf>
    <xf numFmtId="3" fontId="1" fillId="4" borderId="4" xfId="4" applyNumberFormat="1" applyFont="1" applyFill="1" applyBorder="1" applyAlignment="1">
      <alignment horizontal="center" vertical="center" wrapText="1"/>
    </xf>
    <xf numFmtId="3" fontId="3" fillId="4" borderId="4" xfId="4" applyNumberFormat="1" applyFont="1" applyFill="1" applyBorder="1" applyAlignment="1">
      <alignment horizontal="center" vertical="center" wrapText="1"/>
    </xf>
    <xf numFmtId="3" fontId="1" fillId="10" borderId="4" xfId="0" applyNumberFormat="1" applyFont="1" applyFill="1" applyBorder="1" applyAlignment="1">
      <alignment horizontal="center" vertical="center" wrapText="1"/>
    </xf>
    <xf numFmtId="3" fontId="1" fillId="10" borderId="4" xfId="0" applyNumberFormat="1" applyFont="1" applyFill="1" applyBorder="1" applyAlignment="1">
      <alignment horizontal="center" vertical="center"/>
    </xf>
    <xf numFmtId="3" fontId="1" fillId="10" borderId="1" xfId="0" applyNumberFormat="1" applyFont="1" applyFill="1" applyBorder="1" applyAlignment="1">
      <alignment horizontal="center" vertical="center"/>
    </xf>
    <xf numFmtId="3" fontId="3" fillId="4" borderId="1" xfId="4"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1" fillId="13" borderId="0" xfId="0" applyFont="1" applyFill="1"/>
    <xf numFmtId="0" fontId="2" fillId="5" borderId="0" xfId="0" applyFont="1" applyFill="1"/>
    <xf numFmtId="0" fontId="18" fillId="5" borderId="0" xfId="0" applyFont="1" applyFill="1"/>
    <xf numFmtId="0" fontId="1" fillId="5" borderId="0" xfId="0" applyFont="1" applyFill="1" applyAlignment="1">
      <alignment wrapText="1"/>
    </xf>
    <xf numFmtId="0" fontId="25" fillId="3" borderId="4" xfId="0" applyFont="1" applyFill="1" applyBorder="1" applyAlignment="1">
      <alignment horizontal="center" vertical="top"/>
    </xf>
    <xf numFmtId="0" fontId="8" fillId="6" borderId="4" xfId="0" applyFont="1" applyFill="1" applyBorder="1" applyAlignment="1">
      <alignment horizontal="center" vertical="top"/>
    </xf>
    <xf numFmtId="0" fontId="8" fillId="6" borderId="4" xfId="0" applyFont="1" applyFill="1" applyBorder="1" applyAlignment="1" applyProtection="1">
      <alignment horizontal="center" wrapText="1"/>
      <protection locked="0"/>
    </xf>
    <xf numFmtId="0" fontId="20" fillId="7" borderId="4" xfId="0" applyFont="1" applyFill="1" applyBorder="1" applyAlignment="1">
      <alignment horizontal="center"/>
    </xf>
    <xf numFmtId="0" fontId="20" fillId="7" borderId="31" xfId="0" applyFont="1" applyFill="1" applyBorder="1" applyAlignment="1">
      <alignment horizontal="center"/>
    </xf>
    <xf numFmtId="0" fontId="20" fillId="4" borderId="4" xfId="0" applyFont="1" applyFill="1" applyBorder="1" applyAlignment="1">
      <alignment horizontal="center"/>
    </xf>
    <xf numFmtId="10" fontId="8" fillId="4" borderId="4" xfId="0" applyNumberFormat="1" applyFont="1" applyFill="1" applyBorder="1" applyAlignment="1" applyProtection="1">
      <alignment horizontal="center" vertical="center" wrapText="1"/>
    </xf>
    <xf numFmtId="0" fontId="1" fillId="6" borderId="1" xfId="0" applyFont="1" applyFill="1" applyBorder="1" applyAlignment="1">
      <alignment horizontal="center" vertical="center" wrapText="1"/>
    </xf>
    <xf numFmtId="0" fontId="1" fillId="5" borderId="4" xfId="0" applyFont="1" applyFill="1" applyBorder="1" applyAlignment="1">
      <alignment horizontal="left" wrapText="1"/>
    </xf>
    <xf numFmtId="0" fontId="20" fillId="3" borderId="0" xfId="0" applyFont="1" applyFill="1" applyBorder="1" applyAlignment="1">
      <alignment horizontal="center" wrapText="1"/>
    </xf>
    <xf numFmtId="0" fontId="3" fillId="13" borderId="0" xfId="0" applyFont="1" applyFill="1"/>
    <xf numFmtId="0" fontId="1" fillId="5" borderId="0" xfId="0" applyFont="1" applyFill="1" applyBorder="1" applyAlignment="1">
      <alignment vertical="top" wrapText="1"/>
    </xf>
    <xf numFmtId="0" fontId="3" fillId="0" borderId="0" xfId="0" applyFont="1" applyFill="1" applyBorder="1" applyAlignment="1">
      <alignment horizontal="left"/>
    </xf>
    <xf numFmtId="0" fontId="1" fillId="4" borderId="4" xfId="0" applyFont="1" applyFill="1" applyBorder="1" applyAlignment="1">
      <alignment horizontal="center" wrapText="1"/>
    </xf>
    <xf numFmtId="167" fontId="3" fillId="3" borderId="4" xfId="0" applyNumberFormat="1" applyFont="1" applyFill="1" applyBorder="1" applyAlignment="1">
      <alignment horizontal="center"/>
    </xf>
    <xf numFmtId="0" fontId="0" fillId="3" borderId="4" xfId="0" applyFill="1" applyBorder="1"/>
    <xf numFmtId="0" fontId="3" fillId="4" borderId="3" xfId="0" applyFont="1" applyFill="1" applyBorder="1" applyAlignment="1">
      <alignment horizontal="center" vertical="center"/>
    </xf>
    <xf numFmtId="0" fontId="4" fillId="0" borderId="0" xfId="0" applyFont="1" applyFill="1"/>
    <xf numFmtId="0" fontId="1" fillId="0" borderId="0" xfId="0" applyFont="1" applyFill="1" applyAlignment="1">
      <alignment vertical="center"/>
    </xf>
    <xf numFmtId="0" fontId="3" fillId="3" borderId="4" xfId="0" applyFont="1" applyFill="1" applyBorder="1"/>
    <xf numFmtId="0" fontId="38" fillId="0" borderId="0" xfId="0" applyFont="1"/>
    <xf numFmtId="0" fontId="20" fillId="0" borderId="0" xfId="1" applyFont="1" applyFill="1"/>
    <xf numFmtId="0" fontId="21" fillId="0" borderId="0" xfId="0" applyFont="1" applyFill="1" applyAlignment="1">
      <alignment horizontal="left" wrapText="1"/>
    </xf>
    <xf numFmtId="0" fontId="20" fillId="0" borderId="0" xfId="0" applyFont="1" applyFill="1" applyAlignment="1">
      <alignment horizontal="left" wrapText="1"/>
    </xf>
    <xf numFmtId="0" fontId="3" fillId="3" borderId="4" xfId="0" applyFont="1" applyFill="1" applyBorder="1" applyAlignment="1">
      <alignment horizontal="center"/>
    </xf>
    <xf numFmtId="0" fontId="1" fillId="6" borderId="1" xfId="0" applyFont="1" applyFill="1" applyBorder="1"/>
    <xf numFmtId="0" fontId="3" fillId="3" borderId="4" xfId="0" applyFont="1" applyFill="1" applyBorder="1" applyAlignment="1">
      <alignment horizontal="left" vertical="center"/>
    </xf>
    <xf numFmtId="0" fontId="3" fillId="0" borderId="4" xfId="0" applyFont="1" applyFill="1" applyBorder="1"/>
    <xf numFmtId="0" fontId="1" fillId="0" borderId="1" xfId="0" applyFont="1" applyFill="1" applyBorder="1" applyAlignment="1">
      <alignment wrapText="1"/>
    </xf>
    <xf numFmtId="167" fontId="1" fillId="6" borderId="4" xfId="0" applyNumberFormat="1" applyFont="1" applyFill="1" applyBorder="1" applyAlignment="1">
      <alignment horizontal="center"/>
    </xf>
    <xf numFmtId="0" fontId="20" fillId="6" borderId="4" xfId="0" applyFont="1" applyFill="1" applyBorder="1" applyAlignment="1">
      <alignment horizontal="center"/>
    </xf>
    <xf numFmtId="0" fontId="24" fillId="5" borderId="0" xfId="0" applyFont="1" applyFill="1" applyAlignment="1"/>
    <xf numFmtId="0" fontId="8" fillId="5" borderId="0" xfId="0" applyFont="1" applyFill="1" applyAlignment="1">
      <alignment vertical="top"/>
    </xf>
    <xf numFmtId="0" fontId="0" fillId="5" borderId="0" xfId="0" applyFill="1" applyBorder="1"/>
    <xf numFmtId="0" fontId="1" fillId="5" borderId="0" xfId="0" applyFont="1" applyFill="1" applyBorder="1" applyAlignment="1">
      <alignment wrapText="1"/>
    </xf>
    <xf numFmtId="0" fontId="8" fillId="5" borderId="0" xfId="0" applyFont="1" applyFill="1" applyAlignment="1"/>
    <xf numFmtId="0" fontId="10" fillId="5" borderId="0" xfId="0" applyFont="1" applyFill="1" applyAlignment="1"/>
    <xf numFmtId="0" fontId="25" fillId="5" borderId="0" xfId="0" applyFont="1" applyFill="1" applyAlignment="1">
      <alignment vertical="top"/>
    </xf>
    <xf numFmtId="0" fontId="25" fillId="3" borderId="4" xfId="0" applyFont="1" applyFill="1" applyBorder="1" applyAlignment="1">
      <alignment horizontal="right" wrapText="1"/>
    </xf>
    <xf numFmtId="0" fontId="25" fillId="0" borderId="4" xfId="0" applyFont="1" applyFill="1" applyBorder="1" applyAlignment="1">
      <alignment horizontal="right" vertical="top"/>
    </xf>
    <xf numFmtId="0" fontId="25" fillId="3" borderId="4" xfId="0" applyFont="1" applyFill="1" applyBorder="1" applyAlignment="1">
      <alignment horizontal="right" vertical="center" wrapText="1"/>
    </xf>
    <xf numFmtId="0" fontId="8" fillId="14" borderId="0" xfId="0" applyFont="1" applyFill="1" applyAlignment="1">
      <alignment horizontal="right" vertical="top"/>
    </xf>
    <xf numFmtId="0" fontId="8" fillId="15" borderId="0" xfId="0" applyFont="1" applyFill="1" applyAlignment="1">
      <alignment horizontal="right" vertical="top"/>
    </xf>
    <xf numFmtId="0" fontId="8" fillId="16" borderId="0" xfId="0" applyFont="1" applyFill="1" applyAlignment="1">
      <alignment horizontal="right" vertical="top"/>
    </xf>
    <xf numFmtId="0" fontId="10" fillId="16" borderId="0" xfId="0" applyFont="1" applyFill="1" applyAlignment="1"/>
    <xf numFmtId="0" fontId="8" fillId="17" borderId="0" xfId="0" applyFont="1" applyFill="1" applyAlignment="1">
      <alignment horizontal="right" vertical="top"/>
    </xf>
    <xf numFmtId="0" fontId="10" fillId="17" borderId="0" xfId="0" applyFont="1" applyFill="1" applyAlignment="1">
      <alignment horizontal="right"/>
    </xf>
    <xf numFmtId="0" fontId="1" fillId="3" borderId="0" xfId="0" applyFont="1" applyFill="1" applyAlignment="1">
      <alignment horizontal="left" vertical="top"/>
    </xf>
    <xf numFmtId="0" fontId="23" fillId="0" borderId="0" xfId="0" applyFont="1" applyFill="1" applyBorder="1" applyAlignment="1"/>
    <xf numFmtId="0" fontId="24" fillId="0" borderId="0" xfId="0" applyFont="1" applyFill="1" applyAlignment="1">
      <alignment vertical="top"/>
    </xf>
    <xf numFmtId="0" fontId="23" fillId="0" borderId="0" xfId="0" applyFont="1" applyFill="1" applyBorder="1" applyAlignment="1">
      <alignment vertical="top"/>
    </xf>
    <xf numFmtId="0" fontId="23" fillId="3" borderId="0" xfId="0" applyFont="1" applyFill="1" applyBorder="1" applyAlignment="1">
      <alignment horizontal="right"/>
    </xf>
    <xf numFmtId="0" fontId="3" fillId="3" borderId="4" xfId="0" applyFont="1" applyFill="1" applyBorder="1"/>
    <xf numFmtId="0" fontId="3" fillId="3" borderId="4" xfId="0" applyFont="1" applyFill="1" applyBorder="1" applyAlignment="1">
      <alignment horizontal="center"/>
    </xf>
    <xf numFmtId="0" fontId="42" fillId="3" borderId="0" xfId="0" applyFont="1" applyFill="1"/>
    <xf numFmtId="0" fontId="4" fillId="7" borderId="4" xfId="0" applyFont="1" applyFill="1" applyBorder="1"/>
    <xf numFmtId="0" fontId="4" fillId="4" borderId="4" xfId="0" applyFont="1" applyFill="1" applyBorder="1"/>
    <xf numFmtId="0" fontId="1" fillId="0" borderId="1" xfId="0" applyFont="1" applyFill="1" applyBorder="1" applyAlignment="1"/>
    <xf numFmtId="0" fontId="33" fillId="0" borderId="0" xfId="0" applyFont="1" applyBorder="1" applyAlignment="1">
      <alignment vertical="center" wrapText="1"/>
    </xf>
    <xf numFmtId="0" fontId="0" fillId="0" borderId="0" xfId="0" applyBorder="1" applyAlignment="1">
      <alignment vertical="center" wrapText="1"/>
    </xf>
    <xf numFmtId="0" fontId="1" fillId="0" borderId="0" xfId="0" quotePrefix="1" applyFont="1" applyFill="1" applyAlignment="1">
      <alignment horizontal="left" indent="1"/>
    </xf>
    <xf numFmtId="0" fontId="40" fillId="0" borderId="0" xfId="0" quotePrefix="1" applyFont="1" applyFill="1" applyAlignment="1">
      <alignment horizontal="left" indent="1"/>
    </xf>
    <xf numFmtId="0" fontId="4" fillId="0" borderId="0" xfId="0" applyFont="1" applyFill="1" applyBorder="1"/>
    <xf numFmtId="0" fontId="33" fillId="18" borderId="0" xfId="0" applyFont="1" applyFill="1" applyAlignment="1">
      <alignment horizontal="right"/>
    </xf>
    <xf numFmtId="0" fontId="10" fillId="18" borderId="0" xfId="0" applyFont="1" applyFill="1" applyAlignment="1">
      <alignment horizontal="right"/>
    </xf>
    <xf numFmtId="0" fontId="3" fillId="0" borderId="0" xfId="0" applyFont="1" applyFill="1" applyBorder="1" applyProtection="1">
      <protection locked="0"/>
    </xf>
    <xf numFmtId="0" fontId="3" fillId="0" borderId="0" xfId="0" applyFont="1" applyFill="1" applyBorder="1" applyAlignment="1" applyProtection="1">
      <alignment horizontal="center"/>
    </xf>
    <xf numFmtId="0" fontId="1" fillId="0" borderId="0" xfId="0" applyFont="1" applyFill="1" applyBorder="1" applyProtection="1">
      <protection locked="0"/>
    </xf>
    <xf numFmtId="0" fontId="4" fillId="0" borderId="0" xfId="0" applyFont="1" applyFill="1" applyBorder="1" applyProtection="1"/>
    <xf numFmtId="0" fontId="1" fillId="0" borderId="0" xfId="0" applyFont="1" applyBorder="1" applyAlignment="1" applyProtection="1">
      <alignment horizontal="center"/>
    </xf>
    <xf numFmtId="0" fontId="28" fillId="3" borderId="0" xfId="0" applyFont="1" applyFill="1" applyAlignment="1" applyProtection="1"/>
    <xf numFmtId="0" fontId="28" fillId="3" borderId="0" xfId="0" applyFont="1" applyFill="1" applyBorder="1" applyAlignment="1" applyProtection="1">
      <alignment horizontal="center"/>
    </xf>
    <xf numFmtId="0" fontId="44" fillId="3" borderId="0" xfId="0" applyFont="1" applyFill="1" applyAlignment="1"/>
    <xf numFmtId="0" fontId="10" fillId="18" borderId="0" xfId="0" applyFont="1" applyFill="1" applyAlignment="1"/>
    <xf numFmtId="0" fontId="8" fillId="19" borderId="0" xfId="0" applyFont="1" applyFill="1" applyAlignment="1">
      <alignment vertical="top"/>
    </xf>
    <xf numFmtId="0" fontId="33" fillId="19" borderId="0" xfId="0" applyFont="1" applyFill="1" applyAlignment="1">
      <alignment horizontal="right"/>
    </xf>
    <xf numFmtId="0" fontId="10" fillId="19" borderId="0" xfId="0" applyFont="1" applyFill="1" applyAlignment="1"/>
    <xf numFmtId="0" fontId="8" fillId="19" borderId="0" xfId="0" applyFont="1" applyFill="1" applyAlignment="1">
      <alignment horizontal="right" vertical="top"/>
    </xf>
    <xf numFmtId="0" fontId="8" fillId="5" borderId="0" xfId="0" applyFont="1" applyFill="1" applyBorder="1" applyAlignment="1">
      <alignment vertical="top"/>
    </xf>
    <xf numFmtId="166" fontId="8" fillId="5" borderId="0" xfId="0" applyNumberFormat="1" applyFont="1" applyFill="1" applyBorder="1" applyAlignment="1" applyProtection="1">
      <alignment horizontal="right" vertical="center" wrapText="1"/>
      <protection locked="0"/>
    </xf>
    <xf numFmtId="0" fontId="33" fillId="5" borderId="0" xfId="0" applyFont="1" applyFill="1" applyBorder="1" applyAlignment="1">
      <alignment horizontal="right"/>
    </xf>
    <xf numFmtId="0" fontId="33" fillId="5" borderId="0" xfId="0" applyFont="1" applyFill="1" applyAlignment="1">
      <alignment horizontal="right"/>
    </xf>
    <xf numFmtId="0" fontId="10" fillId="5" borderId="0" xfId="0" applyFont="1" applyFill="1" applyAlignment="1">
      <alignment horizontal="right"/>
    </xf>
    <xf numFmtId="0" fontId="8" fillId="5" borderId="0" xfId="0" applyFont="1" applyFill="1" applyAlignment="1">
      <alignment horizontal="right" vertical="top"/>
    </xf>
    <xf numFmtId="0" fontId="44" fillId="2" borderId="0" xfId="0" applyFont="1" applyFill="1" applyAlignment="1">
      <alignment vertical="top"/>
    </xf>
    <xf numFmtId="0" fontId="1" fillId="0" borderId="0" xfId="0" applyFont="1" applyAlignment="1" applyProtection="1">
      <alignment horizontal="left"/>
    </xf>
    <xf numFmtId="0" fontId="39" fillId="3" borderId="0" xfId="0" applyFont="1" applyFill="1" applyAlignment="1" applyProtection="1">
      <alignment horizontal="left"/>
    </xf>
    <xf numFmtId="0" fontId="8" fillId="3" borderId="30" xfId="0" applyFont="1" applyFill="1" applyBorder="1" applyAlignment="1">
      <alignment wrapText="1"/>
    </xf>
    <xf numFmtId="0" fontId="25" fillId="0" borderId="4" xfId="0" applyFont="1" applyFill="1" applyBorder="1" applyAlignment="1">
      <alignment vertical="top" wrapText="1"/>
    </xf>
    <xf numFmtId="0" fontId="8" fillId="16" borderId="0" xfId="0" applyFont="1" applyFill="1" applyAlignment="1">
      <alignment vertical="top"/>
    </xf>
    <xf numFmtId="0" fontId="8" fillId="7" borderId="4" xfId="0" applyNumberFormat="1" applyFont="1" applyFill="1" applyBorder="1" applyAlignment="1" applyProtection="1">
      <alignment horizontal="center" vertical="center" wrapText="1"/>
      <protection locked="0"/>
    </xf>
    <xf numFmtId="9" fontId="1" fillId="6" borderId="1" xfId="3" applyNumberFormat="1" applyFont="1" applyFill="1" applyBorder="1" applyAlignment="1">
      <alignment horizontal="left"/>
    </xf>
    <xf numFmtId="9" fontId="1" fillId="6" borderId="2" xfId="3" applyNumberFormat="1" applyFont="1" applyFill="1" applyBorder="1" applyAlignment="1">
      <alignment horizontal="left"/>
    </xf>
    <xf numFmtId="9" fontId="1" fillId="6" borderId="3" xfId="3" applyNumberFormat="1" applyFont="1" applyFill="1" applyBorder="1" applyAlignment="1">
      <alignment horizontal="left"/>
    </xf>
    <xf numFmtId="0" fontId="33" fillId="0" borderId="0" xfId="0" applyFont="1" applyAlignment="1">
      <alignment vertical="center"/>
    </xf>
    <xf numFmtId="0" fontId="33" fillId="0" borderId="0" xfId="0" applyFont="1" applyAlignment="1">
      <alignment horizontal="left" vertical="center" indent="1"/>
    </xf>
    <xf numFmtId="9" fontId="15" fillId="3" borderId="0" xfId="0" applyNumberFormat="1" applyFont="1" applyFill="1" applyAlignment="1">
      <alignment horizontal="center"/>
    </xf>
    <xf numFmtId="10" fontId="15" fillId="3" borderId="0" xfId="0" applyNumberFormat="1" applyFont="1" applyFill="1" applyAlignment="1">
      <alignment horizontal="center"/>
    </xf>
    <xf numFmtId="0" fontId="1" fillId="4" borderId="4" xfId="0" applyFont="1" applyFill="1" applyBorder="1" applyAlignment="1">
      <alignment horizontal="left" wrapText="1"/>
    </xf>
    <xf numFmtId="0" fontId="8" fillId="4" borderId="4" xfId="0" applyNumberFormat="1" applyFont="1" applyFill="1" applyBorder="1" applyAlignment="1" applyProtection="1">
      <alignment horizontal="center" vertical="center"/>
      <protection locked="0"/>
    </xf>
    <xf numFmtId="0" fontId="18" fillId="0" borderId="0" xfId="0" applyFont="1" applyFill="1" applyBorder="1"/>
    <xf numFmtId="0" fontId="0" fillId="0" borderId="0" xfId="0" applyNumberFormat="1" applyFill="1" applyBorder="1" applyAlignment="1"/>
    <xf numFmtId="0" fontId="45" fillId="3" borderId="0" xfId="0" applyFont="1" applyFill="1"/>
    <xf numFmtId="0" fontId="20" fillId="0" borderId="0" xfId="0" applyFont="1" applyFill="1" applyBorder="1" applyAlignment="1">
      <alignment horizontal="left" vertical="top" wrapText="1"/>
    </xf>
    <xf numFmtId="0" fontId="0" fillId="0" borderId="0" xfId="0" applyFill="1" applyAlignment="1">
      <alignment vertical="top" wrapText="1"/>
    </xf>
    <xf numFmtId="0" fontId="46" fillId="3" borderId="0" xfId="0" applyFont="1" applyFill="1"/>
    <xf numFmtId="0" fontId="47" fillId="3" borderId="0" xfId="0" applyFont="1" applyFill="1" applyAlignment="1">
      <alignment wrapText="1"/>
    </xf>
    <xf numFmtId="0" fontId="3" fillId="3" borderId="1" xfId="0" applyFont="1" applyFill="1" applyBorder="1" applyAlignment="1">
      <alignment horizontal="left" vertical="center" wrapText="1"/>
    </xf>
    <xf numFmtId="0" fontId="3" fillId="0" borderId="0" xfId="0" applyFont="1" applyAlignment="1" applyProtection="1">
      <alignment horizontal="right"/>
    </xf>
    <xf numFmtId="10" fontId="28" fillId="6" borderId="4" xfId="3" applyNumberFormat="1" applyFont="1" applyFill="1" applyBorder="1" applyAlignment="1">
      <alignment horizontal="center" vertical="center" wrapText="1"/>
    </xf>
    <xf numFmtId="0" fontId="48" fillId="3" borderId="0" xfId="0" applyFont="1" applyFill="1"/>
    <xf numFmtId="10" fontId="21" fillId="6" borderId="4" xfId="3" applyNumberFormat="1" applyFont="1" applyFill="1" applyBorder="1" applyAlignment="1">
      <alignment horizontal="center" vertical="center" wrapText="1"/>
    </xf>
    <xf numFmtId="0" fontId="28" fillId="3" borderId="0" xfId="0" applyFont="1" applyFill="1" applyAlignment="1">
      <alignment horizontal="left"/>
    </xf>
    <xf numFmtId="10" fontId="1" fillId="0" borderId="0" xfId="3" applyNumberFormat="1" applyFont="1" applyFill="1" applyBorder="1" applyAlignment="1">
      <alignment horizontal="left" vertical="center" wrapText="1"/>
    </xf>
    <xf numFmtId="0" fontId="28" fillId="3" borderId="0" xfId="0" applyFont="1" applyFill="1" applyAlignment="1"/>
    <xf numFmtId="0" fontId="48" fillId="0" borderId="0" xfId="0" applyFont="1" applyFill="1"/>
    <xf numFmtId="1" fontId="3" fillId="4" borderId="4" xfId="0" applyNumberFormat="1" applyFont="1" applyFill="1" applyBorder="1" applyAlignment="1">
      <alignment horizontal="center"/>
    </xf>
    <xf numFmtId="0" fontId="20" fillId="18" borderId="4" xfId="0" applyFont="1" applyFill="1" applyBorder="1" applyAlignment="1">
      <alignment horizontal="center"/>
    </xf>
    <xf numFmtId="0" fontId="15" fillId="3" borderId="0" xfId="0" applyFont="1" applyFill="1" applyBorder="1" applyAlignment="1">
      <alignment horizontal="center"/>
    </xf>
    <xf numFmtId="0" fontId="20" fillId="3" borderId="0" xfId="0" applyFont="1" applyFill="1"/>
    <xf numFmtId="0" fontId="0" fillId="3" borderId="0" xfId="0" applyFill="1" applyAlignment="1">
      <alignment horizontal="right"/>
    </xf>
    <xf numFmtId="0" fontId="1" fillId="4" borderId="1" xfId="0" applyFont="1" applyFill="1" applyBorder="1" applyAlignment="1">
      <alignment horizontal="left" vertical="center"/>
    </xf>
    <xf numFmtId="0" fontId="3" fillId="3" borderId="4" xfId="0" applyFont="1" applyFill="1" applyBorder="1"/>
    <xf numFmtId="167" fontId="3" fillId="0" borderId="0" xfId="0" applyNumberFormat="1" applyFont="1" applyFill="1" applyBorder="1" applyAlignment="1">
      <alignment horizontal="center"/>
    </xf>
    <xf numFmtId="0" fontId="0" fillId="20" borderId="4" xfId="0" applyFont="1" applyFill="1" applyBorder="1"/>
    <xf numFmtId="6" fontId="1" fillId="6" borderId="4" xfId="0" applyNumberFormat="1" applyFont="1" applyFill="1" applyBorder="1" applyAlignment="1">
      <alignment horizontal="center"/>
    </xf>
    <xf numFmtId="0" fontId="20" fillId="0" borderId="1" xfId="0" applyFont="1" applyFill="1" applyBorder="1" applyAlignment="1">
      <alignment horizontal="left" vertical="top" wrapText="1"/>
    </xf>
    <xf numFmtId="0" fontId="20" fillId="0" borderId="2" xfId="0" applyFont="1" applyFill="1" applyBorder="1" applyAlignment="1">
      <alignment horizontal="lef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20" fillId="0" borderId="3" xfId="0" applyFont="1" applyFill="1" applyBorder="1" applyAlignment="1">
      <alignment horizontal="left" vertical="top" wrapText="1"/>
    </xf>
    <xf numFmtId="0" fontId="3" fillId="6" borderId="1" xfId="0" applyFont="1" applyFill="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9" fontId="1" fillId="6" borderId="1" xfId="4" applyNumberFormat="1" applyFont="1" applyFill="1" applyBorder="1" applyAlignment="1">
      <alignment vertical="center" wrapText="1"/>
    </xf>
    <xf numFmtId="9" fontId="1" fillId="6" borderId="2" xfId="4" applyNumberFormat="1" applyFont="1" applyFill="1" applyBorder="1" applyAlignment="1">
      <alignment vertical="center" wrapText="1"/>
    </xf>
    <xf numFmtId="9" fontId="1" fillId="6" borderId="3" xfId="4" applyNumberFormat="1" applyFont="1" applyFill="1" applyBorder="1" applyAlignment="1">
      <alignmen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9" fontId="1" fillId="6" borderId="1" xfId="4" applyNumberFormat="1" applyFont="1" applyFill="1" applyBorder="1" applyAlignment="1">
      <alignment horizontal="center" vertical="center" wrapText="1"/>
    </xf>
    <xf numFmtId="9" fontId="1" fillId="6" borderId="2" xfId="4" applyNumberFormat="1" applyFont="1" applyFill="1" applyBorder="1" applyAlignment="1">
      <alignment horizontal="center" vertical="center" wrapText="1"/>
    </xf>
    <xf numFmtId="9" fontId="1" fillId="6" borderId="3" xfId="4" applyNumberFormat="1" applyFont="1" applyFill="1" applyBorder="1" applyAlignment="1">
      <alignment horizontal="center" vertical="center" wrapText="1"/>
    </xf>
    <xf numFmtId="165" fontId="1" fillId="4" borderId="1" xfId="4" applyNumberFormat="1" applyFont="1" applyFill="1" applyBorder="1" applyAlignment="1">
      <alignment horizontal="left" vertical="center" wrapText="1"/>
    </xf>
    <xf numFmtId="165" fontId="1" fillId="4" borderId="2" xfId="4" applyNumberFormat="1" applyFont="1" applyFill="1" applyBorder="1" applyAlignment="1">
      <alignment horizontal="left" vertical="center" wrapText="1"/>
    </xf>
    <xf numFmtId="165" fontId="1" fillId="4" borderId="3" xfId="4" applyNumberFormat="1" applyFont="1" applyFill="1" applyBorder="1" applyAlignment="1">
      <alignment horizontal="left" vertical="center" wrapText="1"/>
    </xf>
    <xf numFmtId="10" fontId="1" fillId="4" borderId="1" xfId="3" applyNumberFormat="1" applyFont="1" applyFill="1" applyBorder="1" applyAlignment="1">
      <alignment horizontal="left" vertical="center" wrapText="1"/>
    </xf>
    <xf numFmtId="10" fontId="1" fillId="4" borderId="2" xfId="3" applyNumberFormat="1" applyFont="1" applyFill="1" applyBorder="1" applyAlignment="1">
      <alignment horizontal="left" vertical="center" wrapText="1"/>
    </xf>
    <xf numFmtId="10" fontId="1" fillId="4" borderId="3" xfId="3" applyNumberFormat="1" applyFont="1" applyFill="1" applyBorder="1" applyAlignment="1">
      <alignment horizontal="left" vertical="center" wrapText="1"/>
    </xf>
    <xf numFmtId="0" fontId="1" fillId="4" borderId="1" xfId="3" applyNumberFormat="1" applyFont="1" applyFill="1" applyBorder="1" applyAlignment="1">
      <alignment horizontal="left" vertical="center" wrapText="1"/>
    </xf>
    <xf numFmtId="0" fontId="1" fillId="4" borderId="2" xfId="3" applyNumberFormat="1" applyFont="1" applyFill="1" applyBorder="1" applyAlignment="1">
      <alignment horizontal="left" vertical="center" wrapText="1"/>
    </xf>
    <xf numFmtId="0" fontId="1" fillId="4" borderId="3" xfId="3" applyNumberFormat="1" applyFont="1" applyFill="1" applyBorder="1" applyAlignment="1">
      <alignment horizontal="left" vertical="center" wrapText="1"/>
    </xf>
    <xf numFmtId="0" fontId="3" fillId="3"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1" fillId="4" borderId="1" xfId="0" applyFont="1" applyFill="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10" fontId="1" fillId="6" borderId="1" xfId="3" applyNumberFormat="1" applyFont="1" applyFill="1" applyBorder="1" applyAlignment="1">
      <alignment horizontal="left" vertical="center" wrapText="1"/>
    </xf>
    <xf numFmtId="10" fontId="1" fillId="6" borderId="2" xfId="3" applyNumberFormat="1" applyFont="1" applyFill="1" applyBorder="1" applyAlignment="1">
      <alignment horizontal="left" vertical="center" wrapText="1"/>
    </xf>
    <xf numFmtId="10" fontId="1" fillId="6" borderId="3" xfId="3" applyNumberFormat="1" applyFont="1" applyFill="1" applyBorder="1" applyAlignment="1">
      <alignment horizontal="left" vertical="center" wrapText="1"/>
    </xf>
    <xf numFmtId="0" fontId="3" fillId="3" borderId="7" xfId="0" applyFont="1" applyFill="1" applyBorder="1" applyAlignment="1">
      <alignment horizontal="left"/>
    </xf>
    <xf numFmtId="0" fontId="3" fillId="3" borderId="30" xfId="0" applyFont="1" applyFill="1" applyBorder="1" applyAlignment="1">
      <alignment horizontal="left"/>
    </xf>
    <xf numFmtId="165" fontId="1" fillId="6" borderId="1" xfId="4" applyNumberFormat="1" applyFont="1" applyFill="1" applyBorder="1" applyAlignment="1">
      <alignment horizontal="left" vertical="center" wrapText="1"/>
    </xf>
    <xf numFmtId="165" fontId="1" fillId="6" borderId="2" xfId="4" applyNumberFormat="1" applyFont="1" applyFill="1" applyBorder="1" applyAlignment="1">
      <alignment horizontal="left" vertical="center" wrapText="1"/>
    </xf>
    <xf numFmtId="165" fontId="1" fillId="6" borderId="3" xfId="4" applyNumberFormat="1" applyFont="1" applyFill="1" applyBorder="1" applyAlignment="1">
      <alignment horizontal="left" vertical="center" wrapText="1"/>
    </xf>
    <xf numFmtId="0" fontId="3" fillId="3" borderId="4" xfId="0" applyFont="1" applyFill="1" applyBorder="1"/>
    <xf numFmtId="0" fontId="20" fillId="4" borderId="1" xfId="1" applyFont="1" applyFill="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165" fontId="1" fillId="6" borderId="1" xfId="0" applyNumberFormat="1" applyFont="1" applyFill="1" applyBorder="1" applyAlignment="1">
      <alignment horizontal="center"/>
    </xf>
    <xf numFmtId="165" fontId="1" fillId="6" borderId="2" xfId="0" applyNumberFormat="1" applyFont="1" applyFill="1" applyBorder="1" applyAlignment="1">
      <alignment horizontal="center"/>
    </xf>
    <xf numFmtId="165" fontId="1" fillId="6" borderId="3" xfId="0" applyNumberFormat="1" applyFont="1" applyFill="1" applyBorder="1" applyAlignment="1">
      <alignment horizontal="center"/>
    </xf>
    <xf numFmtId="0" fontId="3" fillId="3" borderId="4" xfId="0" applyFont="1" applyFill="1" applyBorder="1" applyAlignment="1">
      <alignment vertical="center"/>
    </xf>
    <xf numFmtId="0" fontId="21" fillId="3" borderId="4" xfId="0" applyFont="1" applyFill="1" applyBorder="1" applyAlignment="1">
      <alignment horizontal="center" wrapText="1"/>
    </xf>
    <xf numFmtId="0" fontId="0" fillId="0" borderId="4" xfId="0" applyBorder="1" applyAlignment="1">
      <alignment horizontal="center" wrapText="1"/>
    </xf>
    <xf numFmtId="0" fontId="3" fillId="3" borderId="4" xfId="0" applyFont="1" applyFill="1" applyBorder="1" applyAlignment="1">
      <alignment horizontal="center" wrapText="1"/>
    </xf>
    <xf numFmtId="0" fontId="8" fillId="4" borderId="4" xfId="0" applyNumberFormat="1" applyFont="1" applyFill="1" applyBorder="1" applyAlignment="1" applyProtection="1">
      <alignment horizontal="center" vertical="center" wrapText="1"/>
      <protection locked="0"/>
    </xf>
    <xf numFmtId="0" fontId="0" fillId="4" borderId="4" xfId="0" applyNumberFormat="1" applyFill="1" applyBorder="1" applyAlignment="1">
      <alignment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6" fillId="3" borderId="7" xfId="0" applyFont="1" applyFill="1" applyBorder="1" applyAlignment="1">
      <alignment horizontal="left"/>
    </xf>
    <xf numFmtId="0" fontId="36" fillId="3" borderId="30" xfId="0" applyFont="1" applyFill="1" applyBorder="1" applyAlignment="1">
      <alignment horizontal="left"/>
    </xf>
    <xf numFmtId="0" fontId="3" fillId="3" borderId="7" xfId="0" applyFont="1" applyFill="1" applyBorder="1" applyAlignment="1">
      <alignment horizontal="left" wrapText="1"/>
    </xf>
    <xf numFmtId="0" fontId="3" fillId="3" borderId="30" xfId="0" applyFont="1" applyFill="1" applyBorder="1" applyAlignment="1">
      <alignment horizontal="left" wrapText="1"/>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3" borderId="7" xfId="0" applyFont="1" applyFill="1" applyBorder="1" applyAlignment="1">
      <alignment horizontal="center"/>
    </xf>
    <xf numFmtId="0" fontId="3" fillId="3" borderId="30" xfId="0" applyFont="1" applyFill="1" applyBorder="1" applyAlignment="1">
      <alignment horizontal="center"/>
    </xf>
    <xf numFmtId="0" fontId="3" fillId="3" borderId="4" xfId="0" applyFont="1" applyFill="1" applyBorder="1" applyAlignment="1">
      <alignment horizontal="center"/>
    </xf>
    <xf numFmtId="0" fontId="3" fillId="0" borderId="7" xfId="0" applyFont="1" applyFill="1" applyBorder="1" applyAlignment="1">
      <alignment horizontal="center"/>
    </xf>
    <xf numFmtId="0" fontId="3" fillId="0" borderId="30" xfId="0" applyFont="1" applyFill="1" applyBorder="1" applyAlignment="1">
      <alignment horizontal="center"/>
    </xf>
    <xf numFmtId="0" fontId="3" fillId="0" borderId="7" xfId="0" applyFont="1" applyFill="1" applyBorder="1" applyAlignment="1">
      <alignment horizontal="left"/>
    </xf>
    <xf numFmtId="0" fontId="3" fillId="0" borderId="30" xfId="0" applyFont="1" applyFill="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3" fillId="0" borderId="15" xfId="0" applyFont="1" applyBorder="1" applyAlignment="1">
      <alignment vertical="center" wrapText="1"/>
    </xf>
    <xf numFmtId="0" fontId="33" fillId="0" borderId="18" xfId="0" applyFont="1" applyBorder="1" applyAlignment="1">
      <alignment vertical="center" wrapText="1"/>
    </xf>
    <xf numFmtId="0" fontId="33" fillId="0" borderId="20" xfId="0" applyFont="1" applyBorder="1" applyAlignment="1">
      <alignment vertical="center" wrapText="1"/>
    </xf>
    <xf numFmtId="0" fontId="33" fillId="0" borderId="4" xfId="0" applyFont="1" applyBorder="1" applyAlignment="1">
      <alignment vertical="center" wrapText="1"/>
    </xf>
    <xf numFmtId="0" fontId="33" fillId="0" borderId="21" xfId="0" applyFont="1" applyBorder="1" applyAlignment="1">
      <alignment vertical="center" wrapText="1"/>
    </xf>
    <xf numFmtId="0" fontId="33" fillId="0" borderId="16" xfId="0" applyFont="1" applyBorder="1" applyAlignment="1">
      <alignment vertical="center" wrapText="1"/>
    </xf>
    <xf numFmtId="9" fontId="1" fillId="6" borderId="1" xfId="3" applyNumberFormat="1" applyFont="1" applyFill="1" applyBorder="1" applyAlignment="1">
      <alignment horizontal="left"/>
    </xf>
    <xf numFmtId="9" fontId="1" fillId="6" borderId="2" xfId="3" applyNumberFormat="1" applyFont="1" applyFill="1" applyBorder="1" applyAlignment="1">
      <alignment horizontal="left"/>
    </xf>
    <xf numFmtId="9" fontId="1" fillId="6" borderId="3" xfId="3" applyNumberFormat="1" applyFont="1" applyFill="1" applyBorder="1" applyAlignment="1">
      <alignment horizontal="left"/>
    </xf>
    <xf numFmtId="0" fontId="33" fillId="0" borderId="23" xfId="0" applyFont="1" applyBorder="1" applyAlignment="1">
      <alignment vertical="center" wrapText="1"/>
    </xf>
    <xf numFmtId="0" fontId="33" fillId="0" borderId="24" xfId="0" applyFont="1"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25" xfId="0" applyBorder="1" applyAlignment="1">
      <alignment vertical="center" wrapText="1"/>
    </xf>
    <xf numFmtId="0" fontId="0" fillId="0" borderId="11" xfId="0" applyBorder="1" applyAlignment="1">
      <alignment vertical="center" wrapText="1"/>
    </xf>
    <xf numFmtId="0" fontId="33" fillId="0" borderId="5" xfId="0" applyFont="1" applyBorder="1" applyAlignment="1">
      <alignment vertical="center" wrapText="1"/>
    </xf>
    <xf numFmtId="0" fontId="33" fillId="0" borderId="26" xfId="0" applyFont="1" applyBorder="1" applyAlignment="1">
      <alignment vertical="center" wrapText="1"/>
    </xf>
    <xf numFmtId="0" fontId="33" fillId="0" borderId="17" xfId="0" applyFont="1" applyBorder="1" applyAlignment="1">
      <alignment vertical="center" wrapText="1"/>
    </xf>
    <xf numFmtId="0" fontId="33" fillId="0" borderId="19" xfId="0" applyFont="1" applyBorder="1" applyAlignment="1">
      <alignment vertical="center" wrapText="1"/>
    </xf>
    <xf numFmtId="0" fontId="33" fillId="0" borderId="22" xfId="0" applyFont="1" applyBorder="1" applyAlignment="1">
      <alignment vertical="center" wrapText="1"/>
    </xf>
    <xf numFmtId="0" fontId="32" fillId="12" borderId="28" xfId="0" applyFont="1" applyFill="1" applyBorder="1" applyAlignment="1">
      <alignment horizontal="left" vertical="center" wrapText="1"/>
    </xf>
    <xf numFmtId="0" fontId="32" fillId="12" borderId="29" xfId="0" applyFont="1" applyFill="1" applyBorder="1" applyAlignment="1">
      <alignment horizontal="left" vertical="center" wrapText="1"/>
    </xf>
    <xf numFmtId="0" fontId="25" fillId="5" borderId="4" xfId="0" applyFont="1" applyFill="1" applyBorder="1" applyAlignment="1">
      <alignment horizontal="center" vertical="top" wrapText="1"/>
    </xf>
    <xf numFmtId="0" fontId="0" fillId="0" borderId="4" xfId="0" applyBorder="1" applyAlignment="1"/>
    <xf numFmtId="0" fontId="33" fillId="0" borderId="14" xfId="0" applyFont="1" applyBorder="1" applyAlignment="1">
      <alignment vertical="center" wrapText="1"/>
    </xf>
    <xf numFmtId="0" fontId="33" fillId="0" borderId="12" xfId="0" applyFont="1" applyBorder="1" applyAlignment="1">
      <alignment vertical="center" wrapText="1"/>
    </xf>
    <xf numFmtId="0" fontId="33" fillId="0" borderId="10" xfId="0" applyFont="1" applyBorder="1" applyAlignment="1">
      <alignment vertical="center" wrapText="1"/>
    </xf>
  </cellXfs>
  <cellStyles count="11">
    <cellStyle name="_Data_BGM  " xfId="5" xr:uid="{00000000-0005-0000-0000-000000000000}"/>
    <cellStyle name="_Row1_BGM  " xfId="6" xr:uid="{00000000-0005-0000-0000-000001000000}"/>
    <cellStyle name="Comma" xfId="4" builtinId="3"/>
    <cellStyle name="Currency" xfId="2" builtinId="4"/>
    <cellStyle name="Hyperlink" xfId="1" builtinId="8"/>
    <cellStyle name="Microsoft Excel " xfId="7" xr:uid="{00000000-0005-0000-0000-000005000000}"/>
    <cellStyle name="Microsoft Excel found an error in the formula you entered. Do you want to accept the correction proposed below?_x000a__x000a_|_x000a__x000a_• To accept the correction, click Yes._x000a_• To close this message and correct the formula yourself, click No. 2 2" xfId="9" xr:uid="{00000000-0005-0000-0000-000006000000}"/>
    <cellStyle name="Normal" xfId="0" builtinId="0"/>
    <cellStyle name="Normal 10" xfId="10" xr:uid="{00000000-0005-0000-0000-000008000000}"/>
    <cellStyle name="Percent" xfId="3" builtinId="5"/>
    <cellStyle name="数表_小児呼吸器感染症report(最終) " xfId="8" xr:uid="{00000000-0005-0000-0000-00000A000000}"/>
  </cellStyles>
  <dxfs count="4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theme="0" tint="-0.24994659260841701"/>
        </patternFill>
      </fill>
    </dxf>
    <dxf>
      <fill>
        <patternFill>
          <bgColor rgb="FFFFFFCC"/>
        </patternFill>
      </fill>
    </dxf>
    <dxf>
      <fill>
        <patternFill>
          <bgColor rgb="FFFFFF99"/>
        </patternFill>
      </fill>
    </dxf>
    <dxf>
      <fill>
        <patternFill>
          <bgColor rgb="FFFFFF00"/>
        </patternFill>
      </fill>
    </dxf>
    <dxf>
      <fill>
        <patternFill>
          <bgColor theme="0" tint="-0.24994659260841701"/>
        </patternFill>
      </fill>
    </dxf>
    <dxf>
      <fill>
        <patternFill>
          <bgColor theme="0" tint="-0.24994659260841701"/>
        </patternFill>
      </fill>
    </dxf>
    <dxf>
      <font>
        <b/>
        <i val="0"/>
        <strike val="0"/>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val="0"/>
        <strike val="0"/>
        <color rgb="FFFF0000"/>
      </font>
    </dxf>
    <dxf>
      <font>
        <b/>
        <i val="0"/>
        <color rgb="FFFF0000"/>
      </font>
    </dxf>
    <dxf>
      <font>
        <b/>
        <i val="0"/>
        <strike val="0"/>
        <color rgb="FFFF0000"/>
      </font>
    </dxf>
    <dxf>
      <font>
        <b/>
        <i val="0"/>
        <strike val="0"/>
        <color rgb="FFFF0000"/>
      </font>
    </dxf>
    <dxf>
      <fill>
        <patternFill>
          <bgColor theme="0" tint="-0.24994659260841701"/>
        </patternFill>
      </fill>
    </dxf>
    <dxf>
      <fill>
        <patternFill>
          <bgColor theme="0" tint="-0.24994659260841701"/>
        </patternFill>
      </fill>
    </dxf>
    <dxf>
      <fill>
        <patternFill>
          <bgColor theme="0" tint="-0.24994659260841701"/>
        </patternFill>
      </fill>
    </dxf>
    <dxf>
      <font>
        <b/>
        <i val="0"/>
      </font>
      <fill>
        <patternFill>
          <bgColor rgb="FFFFC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99"/>
      <color rgb="FFFFFFCC"/>
      <color rgb="FFFFFF93"/>
      <color rgb="FF00CC00"/>
      <color rgb="FFD6F3D1"/>
      <color rgb="FFC8E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externalLink" Target="externalLinks/externalLink1.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calcChain" Target="calcChain.xml" Id="rId1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theme" Target="theme/theme1.xml" Id="rId14" /><Relationship Type="http://schemas.openxmlformats.org/officeDocument/2006/relationships/customXml" Target="/customXML/item.xml" Id="R14f722d5d3fb4011"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Utilisation%20and%20Cost%20Model%20v65%20201905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Title page and contents"/>
      <sheetName val="1. Overview"/>
      <sheetName val="2. Patients"/>
      <sheetName val="2a. Patients - incident"/>
      <sheetName val="2b. Patients - prevalent"/>
      <sheetName val="2c. Patients - GF"/>
      <sheetName val="2d. Scripts - market"/>
      <sheetName val="3a. Scripts - new"/>
      <sheetName val="3b. Impact - new (PUB)"/>
      <sheetName val="3c. Impact - new (EFF)"/>
      <sheetName val="4a. Scripts - changed"/>
      <sheetName val="4b. Impact - changed (PUB)"/>
      <sheetName val="4c. Impact - changed (EFF)"/>
      <sheetName val="5. Impact - net"/>
      <sheetName val="6. Net changes - DHS"/>
      <sheetName val="7. Net changes - MBS"/>
      <sheetName val="8. ABS population"/>
      <sheetName val="9. AIHW population"/>
      <sheetName val="10. Registry population"/>
      <sheetName val="z. References"/>
      <sheetName val="11. Copies of data -&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4">
          <cell r="E44" t="str">
            <v>Replacement</v>
          </cell>
          <cell r="F44">
            <v>0</v>
          </cell>
        </row>
        <row r="45">
          <cell r="E45" t="str">
            <v>Adjunctive</v>
          </cell>
          <cell r="F45">
            <v>1</v>
          </cell>
        </row>
      </sheetData>
      <sheetData sheetId="20"/>
    </sheetDataSet>
  </externalBook>
</externalLink>
</file>

<file path=xl/theme/theme1.xml><?xml version="1.0" encoding="utf-8"?>
<a:theme xmlns:a="http://schemas.openxmlformats.org/drawingml/2006/main" name="Deloitt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pharmac.govt.nz/medicines/how-medicines-are-funded/economic-analysis/cost-resource-manual/" TargetMode="External"/><Relationship Id="rId7" Type="http://schemas.openxmlformats.org/officeDocument/2006/relationships/comments" Target="../comments6.xml"/><Relationship Id="rId2" Type="http://schemas.openxmlformats.org/officeDocument/2006/relationships/hyperlink" Target="https://www.health.govt.nz/our-work/primary-health-care/primary-health-care-subsidies-and-services/pharmaceutical-co-payments" TargetMode="External"/><Relationship Id="rId1" Type="http://schemas.openxmlformats.org/officeDocument/2006/relationships/hyperlink" Target="https://www.pharmac.govt.nz/medicines/how-medicines-are-funded/economic-analysis/cost-resource-manual/" TargetMode="External"/><Relationship Id="rId6" Type="http://schemas.openxmlformats.org/officeDocument/2006/relationships/vmlDrawing" Target="../drawings/vmlDrawing6.vml"/><Relationship Id="rId5" Type="http://schemas.openxmlformats.org/officeDocument/2006/relationships/printerSettings" Target="../printerSettings/printerSettings11.bin"/><Relationship Id="rId4" Type="http://schemas.openxmlformats.org/officeDocument/2006/relationships/hyperlink" Target="https://www.pharmac.govt.nz/medicines/how-medicines-are-funded/economic-analysis/cost-resource-manua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P38"/>
  <sheetViews>
    <sheetView showGridLines="0" tabSelected="1" workbookViewId="0">
      <pane ySplit="1" topLeftCell="A2" activePane="bottomLeft" state="frozen"/>
      <selection pane="bottomLeft" activeCell="B1" sqref="B1"/>
    </sheetView>
  </sheetViews>
  <sheetFormatPr defaultRowHeight="12.75" x14ac:dyDescent="0.35"/>
  <cols>
    <col min="1" max="1" width="2.625" style="2" customWidth="1"/>
    <col min="2" max="2" width="25.375" style="2" customWidth="1"/>
    <col min="3" max="3" width="29.25" style="2" customWidth="1"/>
    <col min="4" max="4" width="8" style="2" customWidth="1"/>
    <col min="5" max="5" width="11.75" style="2" customWidth="1"/>
    <col min="6" max="6" width="14.375" style="2" customWidth="1"/>
    <col min="7" max="7" width="17.125" style="2" bestFit="1" customWidth="1"/>
    <col min="8" max="8" width="9" style="2"/>
    <col min="9" max="9" width="68.875" style="2" customWidth="1"/>
    <col min="10" max="16384" width="9" style="2"/>
  </cols>
  <sheetData>
    <row r="1" spans="1:16" s="109" customFormat="1" ht="32.25" customHeight="1" x14ac:dyDescent="0.35">
      <c r="B1" s="137" t="s">
        <v>120</v>
      </c>
      <c r="C1" s="138"/>
      <c r="D1" s="138"/>
      <c r="E1" s="138"/>
      <c r="F1" s="138"/>
    </row>
    <row r="2" spans="1:16" ht="12.75" customHeight="1" x14ac:dyDescent="0.35"/>
    <row r="3" spans="1:16" s="30" customFormat="1" ht="15" x14ac:dyDescent="0.4">
      <c r="B3" s="22" t="s">
        <v>171</v>
      </c>
    </row>
    <row r="4" spans="1:16" ht="15" x14ac:dyDescent="0.4">
      <c r="B4" s="8"/>
      <c r="C4" s="4"/>
      <c r="D4" s="4"/>
      <c r="E4" s="4"/>
      <c r="F4" s="4"/>
      <c r="G4" s="4"/>
      <c r="H4" s="4"/>
    </row>
    <row r="5" spans="1:16" ht="39.75" customHeight="1" x14ac:dyDescent="0.35">
      <c r="B5" s="399" t="s">
        <v>400</v>
      </c>
      <c r="C5" s="400"/>
      <c r="D5" s="400"/>
      <c r="E5" s="400"/>
      <c r="F5" s="400"/>
      <c r="G5" s="400"/>
      <c r="H5" s="401"/>
      <c r="I5" s="402"/>
      <c r="J5" s="5"/>
      <c r="K5" s="5"/>
      <c r="L5" s="5"/>
      <c r="M5" s="5"/>
      <c r="N5" s="5"/>
      <c r="O5" s="5"/>
      <c r="P5" s="5"/>
    </row>
    <row r="6" spans="1:16" ht="13.5" x14ac:dyDescent="0.35">
      <c r="B6" s="376"/>
      <c r="C6" s="376"/>
      <c r="D6" s="376"/>
      <c r="E6" s="376"/>
      <c r="F6" s="376"/>
      <c r="G6" s="376"/>
      <c r="H6" s="377"/>
      <c r="I6" s="377"/>
      <c r="J6" s="5"/>
      <c r="K6" s="5"/>
      <c r="L6" s="5"/>
      <c r="M6" s="5"/>
      <c r="N6" s="5"/>
      <c r="O6" s="5"/>
      <c r="P6" s="5"/>
    </row>
    <row r="7" spans="1:16" x14ac:dyDescent="0.35">
      <c r="B7" s="399" t="s">
        <v>389</v>
      </c>
      <c r="C7" s="400"/>
      <c r="D7" s="400"/>
      <c r="E7" s="400"/>
      <c r="F7" s="400"/>
      <c r="G7" s="400"/>
      <c r="H7" s="400"/>
      <c r="I7" s="403"/>
      <c r="J7" s="5"/>
      <c r="K7" s="5"/>
      <c r="L7" s="5"/>
      <c r="M7" s="5"/>
      <c r="N7" s="5"/>
      <c r="O7" s="5"/>
      <c r="P7" s="5"/>
    </row>
    <row r="8" spans="1:16" ht="13.5" customHeight="1" x14ac:dyDescent="0.35">
      <c r="A8" s="4"/>
      <c r="C8" s="4"/>
      <c r="D8" s="4"/>
      <c r="E8" s="4"/>
      <c r="F8" s="4"/>
      <c r="G8" s="4"/>
      <c r="H8" s="4"/>
    </row>
    <row r="9" spans="1:16" s="30" customFormat="1" ht="15" x14ac:dyDescent="0.4">
      <c r="B9" s="22" t="s">
        <v>170</v>
      </c>
      <c r="C9" s="284"/>
      <c r="D9" s="284"/>
      <c r="E9" s="284"/>
      <c r="F9" s="284"/>
      <c r="G9" s="284"/>
      <c r="H9" s="284"/>
      <c r="I9" s="284"/>
      <c r="J9" s="284"/>
    </row>
    <row r="11" spans="1:16" ht="13.15" x14ac:dyDescent="0.4">
      <c r="A11" s="4"/>
      <c r="B11" s="3" t="s">
        <v>3</v>
      </c>
      <c r="C11" s="3" t="s">
        <v>340</v>
      </c>
      <c r="D11" s="4"/>
      <c r="E11" s="4"/>
      <c r="F11" s="4"/>
      <c r="G11" s="4"/>
      <c r="H11" s="4"/>
    </row>
    <row r="12" spans="1:16" x14ac:dyDescent="0.35">
      <c r="A12" s="4"/>
      <c r="B12" s="35"/>
      <c r="C12" s="2" t="s">
        <v>2</v>
      </c>
      <c r="D12" s="4"/>
      <c r="E12" s="4"/>
      <c r="F12" s="4"/>
      <c r="G12" s="4"/>
      <c r="H12" s="4"/>
    </row>
    <row r="13" spans="1:16" x14ac:dyDescent="0.35">
      <c r="A13" s="4"/>
      <c r="B13" s="328"/>
      <c r="C13" s="15" t="s">
        <v>19</v>
      </c>
      <c r="D13" s="4"/>
      <c r="E13" s="4"/>
      <c r="F13" s="4"/>
      <c r="G13" s="4"/>
      <c r="H13" s="4"/>
    </row>
    <row r="14" spans="1:16" x14ac:dyDescent="0.35">
      <c r="B14" s="329"/>
      <c r="C14" s="15" t="s">
        <v>9</v>
      </c>
      <c r="D14" s="4"/>
      <c r="E14" s="4"/>
      <c r="F14" s="4"/>
      <c r="G14" s="4"/>
      <c r="H14" s="4"/>
    </row>
    <row r="15" spans="1:16" s="25" customFormat="1" x14ac:dyDescent="0.35">
      <c r="B15" s="335"/>
      <c r="C15" s="291"/>
      <c r="D15" s="56"/>
      <c r="E15" s="56"/>
      <c r="F15" s="56"/>
      <c r="G15" s="56"/>
      <c r="H15" s="56"/>
    </row>
    <row r="16" spans="1:16" s="30" customFormat="1" ht="15" x14ac:dyDescent="0.4">
      <c r="B16" s="22" t="s">
        <v>1</v>
      </c>
    </row>
    <row r="17" spans="1:11" ht="15.75" customHeight="1" x14ac:dyDescent="0.7">
      <c r="B17" s="327"/>
    </row>
    <row r="18" spans="1:11" x14ac:dyDescent="0.35">
      <c r="A18" s="36" t="s">
        <v>172</v>
      </c>
      <c r="B18" s="62" t="s">
        <v>327</v>
      </c>
      <c r="C18" s="62"/>
      <c r="D18" s="62"/>
      <c r="E18" s="62"/>
      <c r="F18" s="62"/>
      <c r="G18" s="62"/>
    </row>
    <row r="19" spans="1:11" x14ac:dyDescent="0.35">
      <c r="A19" s="36" t="s">
        <v>172</v>
      </c>
      <c r="B19" s="62" t="s">
        <v>173</v>
      </c>
      <c r="C19" s="62"/>
      <c r="D19" s="62"/>
      <c r="E19" s="62"/>
      <c r="F19" s="62"/>
      <c r="G19" s="62"/>
    </row>
    <row r="20" spans="1:11" x14ac:dyDescent="0.35">
      <c r="A20" s="36" t="s">
        <v>172</v>
      </c>
      <c r="B20" s="62" t="s">
        <v>174</v>
      </c>
      <c r="C20" s="62"/>
      <c r="D20" s="62"/>
      <c r="E20" s="62"/>
      <c r="F20" s="62"/>
      <c r="G20" s="62"/>
    </row>
    <row r="21" spans="1:11" ht="13.15" x14ac:dyDescent="0.35">
      <c r="A21" s="36" t="s">
        <v>172</v>
      </c>
      <c r="B21" s="62" t="s">
        <v>457</v>
      </c>
      <c r="C21" s="62"/>
      <c r="D21" s="62"/>
      <c r="E21" s="62"/>
      <c r="F21" s="62"/>
      <c r="G21" s="62"/>
    </row>
    <row r="22" spans="1:11" ht="12.75" customHeight="1" x14ac:dyDescent="0.35">
      <c r="A22" s="36" t="s">
        <v>172</v>
      </c>
      <c r="B22" s="293" t="s">
        <v>328</v>
      </c>
      <c r="C22" s="62"/>
      <c r="D22" s="62"/>
      <c r="E22" s="62"/>
      <c r="F22" s="62"/>
      <c r="G22" s="62"/>
      <c r="I22" s="59"/>
      <c r="J22" s="59"/>
      <c r="K22" s="59"/>
    </row>
    <row r="23" spans="1:11" ht="12.75" customHeight="1" x14ac:dyDescent="0.35">
      <c r="A23" s="36" t="s">
        <v>172</v>
      </c>
      <c r="B23" s="62" t="s">
        <v>341</v>
      </c>
      <c r="C23" s="62"/>
      <c r="D23" s="62"/>
      <c r="E23" s="62"/>
      <c r="F23" s="62"/>
      <c r="G23" s="62"/>
      <c r="I23" s="59"/>
      <c r="J23" s="59"/>
      <c r="K23" s="59"/>
    </row>
    <row r="24" spans="1:11" ht="12.75" customHeight="1" x14ac:dyDescent="0.35">
      <c r="A24" s="36" t="s">
        <v>172</v>
      </c>
      <c r="B24" s="62" t="s">
        <v>304</v>
      </c>
      <c r="C24" s="62"/>
      <c r="D24" s="62"/>
      <c r="E24" s="62"/>
      <c r="F24" s="62"/>
      <c r="G24" s="62"/>
      <c r="I24" s="59"/>
      <c r="J24" s="59"/>
      <c r="K24" s="59"/>
    </row>
    <row r="25" spans="1:11" ht="12.75" customHeight="1" x14ac:dyDescent="0.35">
      <c r="A25" s="36" t="s">
        <v>172</v>
      </c>
      <c r="B25" s="62" t="s">
        <v>420</v>
      </c>
      <c r="C25" s="62"/>
      <c r="D25" s="62"/>
      <c r="E25" s="62"/>
      <c r="F25" s="62"/>
      <c r="G25" s="62"/>
      <c r="I25" s="59"/>
      <c r="J25" s="59"/>
      <c r="K25" s="59"/>
    </row>
    <row r="26" spans="1:11" ht="12.75" customHeight="1" x14ac:dyDescent="0.35">
      <c r="A26" s="36" t="s">
        <v>172</v>
      </c>
      <c r="B26" s="320" t="s">
        <v>421</v>
      </c>
      <c r="C26" s="62"/>
      <c r="D26" s="62"/>
      <c r="E26" s="62"/>
      <c r="F26" s="62"/>
      <c r="G26" s="62"/>
      <c r="I26" s="59"/>
      <c r="J26" s="59"/>
      <c r="K26" s="59"/>
    </row>
    <row r="27" spans="1:11" ht="12.75" customHeight="1" x14ac:dyDescent="0.35">
      <c r="A27" s="36" t="s">
        <v>172</v>
      </c>
      <c r="B27" s="62" t="s">
        <v>306</v>
      </c>
      <c r="C27" s="62"/>
      <c r="D27" s="62"/>
      <c r="E27" s="62"/>
      <c r="F27" s="62"/>
      <c r="G27" s="62"/>
      <c r="I27" s="59"/>
      <c r="J27" s="59"/>
      <c r="K27" s="59"/>
    </row>
    <row r="28" spans="1:11" ht="12.75" customHeight="1" x14ac:dyDescent="0.35">
      <c r="A28" s="36" t="s">
        <v>172</v>
      </c>
      <c r="B28" s="62" t="s">
        <v>401</v>
      </c>
      <c r="C28" s="62"/>
      <c r="D28" s="62"/>
      <c r="E28" s="62"/>
      <c r="F28" s="62"/>
      <c r="G28" s="62"/>
      <c r="I28" s="59"/>
      <c r="J28" s="59"/>
      <c r="K28" s="59"/>
    </row>
    <row r="29" spans="1:11" ht="12.75" customHeight="1" x14ac:dyDescent="0.35">
      <c r="A29" s="36" t="s">
        <v>172</v>
      </c>
      <c r="B29" s="62" t="s">
        <v>200</v>
      </c>
      <c r="C29" s="62"/>
      <c r="D29" s="62"/>
      <c r="E29" s="62"/>
      <c r="F29" s="62"/>
      <c r="G29" s="62"/>
      <c r="I29" s="24"/>
      <c r="J29" s="24"/>
      <c r="K29" s="24"/>
    </row>
    <row r="30" spans="1:11" ht="12.75" customHeight="1" x14ac:dyDescent="0.35">
      <c r="A30" s="36" t="s">
        <v>172</v>
      </c>
      <c r="B30" s="62" t="s">
        <v>329</v>
      </c>
      <c r="C30" s="62"/>
      <c r="D30" s="62"/>
      <c r="E30" s="62"/>
      <c r="F30" s="62"/>
      <c r="G30" s="62"/>
      <c r="I30" s="59"/>
      <c r="J30" s="59"/>
      <c r="K30" s="59"/>
    </row>
    <row r="31" spans="1:11" ht="12.75" customHeight="1" x14ac:dyDescent="0.35">
      <c r="A31" s="36" t="s">
        <v>172</v>
      </c>
      <c r="B31" s="62" t="s">
        <v>308</v>
      </c>
      <c r="C31" s="62"/>
      <c r="D31" s="62"/>
      <c r="E31" s="62"/>
      <c r="F31" s="62"/>
      <c r="G31" s="62"/>
      <c r="I31" s="59"/>
      <c r="J31" s="59"/>
      <c r="K31" s="59"/>
    </row>
    <row r="32" spans="1:11" ht="12.75" customHeight="1" x14ac:dyDescent="0.35">
      <c r="A32" s="36" t="s">
        <v>172</v>
      </c>
      <c r="B32" s="293" t="s">
        <v>342</v>
      </c>
      <c r="C32" s="62"/>
      <c r="D32" s="62"/>
      <c r="E32" s="62"/>
      <c r="F32" s="62"/>
      <c r="G32" s="62"/>
      <c r="I32" s="59"/>
      <c r="J32" s="59"/>
      <c r="K32" s="59"/>
    </row>
    <row r="33" spans="1:8" ht="12.75" customHeight="1" x14ac:dyDescent="0.35">
      <c r="A33" s="36" t="s">
        <v>172</v>
      </c>
      <c r="B33" s="62" t="s">
        <v>429</v>
      </c>
      <c r="C33" s="62"/>
      <c r="D33" s="62"/>
      <c r="E33" s="62"/>
      <c r="F33" s="62"/>
      <c r="G33" s="62"/>
    </row>
    <row r="34" spans="1:8" ht="12.75" customHeight="1" x14ac:dyDescent="0.35">
      <c r="A34" s="36" t="s">
        <v>172</v>
      </c>
      <c r="B34" s="62" t="s">
        <v>121</v>
      </c>
      <c r="C34" s="62"/>
      <c r="D34" s="62"/>
      <c r="E34" s="62"/>
      <c r="F34" s="62"/>
      <c r="G34" s="62"/>
    </row>
    <row r="35" spans="1:8" x14ac:dyDescent="0.35">
      <c r="A35" s="36" t="s">
        <v>172</v>
      </c>
      <c r="B35" s="62" t="s">
        <v>305</v>
      </c>
      <c r="C35" s="62"/>
      <c r="D35" s="62"/>
      <c r="E35" s="62"/>
      <c r="F35" s="62"/>
      <c r="G35" s="62"/>
    </row>
    <row r="36" spans="1:8" ht="12.75" customHeight="1" x14ac:dyDescent="0.35">
      <c r="A36" s="36"/>
      <c r="B36" s="45"/>
      <c r="C36" s="80"/>
      <c r="D36" s="80"/>
      <c r="E36" s="37"/>
      <c r="F36" s="37"/>
      <c r="G36" s="37"/>
    </row>
    <row r="37" spans="1:8" s="25" customFormat="1" x14ac:dyDescent="0.35">
      <c r="B37" s="290"/>
      <c r="C37" s="291"/>
      <c r="D37" s="56"/>
      <c r="E37" s="56"/>
      <c r="F37" s="56"/>
      <c r="G37" s="56"/>
      <c r="H37" s="56"/>
    </row>
    <row r="38" spans="1:8" x14ac:dyDescent="0.35">
      <c r="B38" s="108"/>
    </row>
  </sheetData>
  <mergeCells count="2">
    <mergeCell ref="B5:I5"/>
    <mergeCell ref="B7:I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70C0"/>
  </sheetPr>
  <dimension ref="A1:AJ27"/>
  <sheetViews>
    <sheetView topLeftCell="N1" zoomScaleNormal="100" workbookViewId="0">
      <selection activeCell="V3" sqref="V3"/>
    </sheetView>
  </sheetViews>
  <sheetFormatPr defaultRowHeight="12.75" x14ac:dyDescent="0.35"/>
  <cols>
    <col min="1" max="1" width="3.625" style="39" customWidth="1"/>
    <col min="2" max="2" width="30" style="39" bestFit="1" customWidth="1"/>
    <col min="3" max="3" width="3.625" style="39" customWidth="1"/>
    <col min="4" max="4" width="10.625" style="39" customWidth="1"/>
    <col min="5" max="5" width="3.625" style="39" customWidth="1"/>
    <col min="6" max="6" width="15.625" style="39" customWidth="1"/>
    <col min="7" max="7" width="3.625" style="39" customWidth="1"/>
    <col min="8" max="8" width="10.625" style="39" customWidth="1"/>
    <col min="9" max="9" width="3.625" style="39" customWidth="1"/>
    <col min="10" max="10" width="10.625" style="39" customWidth="1"/>
    <col min="11" max="11" width="3.625" style="39" customWidth="1"/>
    <col min="12" max="12" width="10.625" style="39" customWidth="1"/>
    <col min="13" max="13" width="3.625" style="39" customWidth="1"/>
    <col min="14" max="14" width="12.625" style="39" customWidth="1"/>
    <col min="15" max="15" width="3.625" style="39" customWidth="1"/>
    <col min="16" max="16" width="10.625" style="39" customWidth="1"/>
    <col min="17" max="17" width="3.625" style="39" customWidth="1"/>
    <col min="18" max="18" width="10.625" style="39" customWidth="1"/>
    <col min="19" max="19" width="3.625" style="39" customWidth="1"/>
    <col min="20" max="20" width="10.625" style="39" customWidth="1"/>
    <col min="21" max="21" width="3.625" style="39" customWidth="1"/>
    <col min="22" max="22" width="15.625" style="39" customWidth="1"/>
    <col min="23" max="23" width="3.625" style="39" customWidth="1"/>
    <col min="24" max="24" width="15.625" style="39" customWidth="1"/>
    <col min="25" max="25" width="3.625" style="39" customWidth="1"/>
    <col min="26" max="26" width="15.625" style="39" customWidth="1"/>
    <col min="27" max="27" width="3.625" style="39" customWidth="1"/>
    <col min="28" max="28" width="19.375" style="39" bestFit="1" customWidth="1"/>
    <col min="29" max="29" width="9" style="39"/>
    <col min="30" max="30" width="3.625" style="39" customWidth="1"/>
    <col min="31" max="31" width="20.625" style="39" customWidth="1"/>
    <col min="32" max="32" width="9" style="39"/>
    <col min="33" max="33" width="3.625" style="39" customWidth="1"/>
    <col min="34" max="34" width="20.625" style="39" customWidth="1"/>
    <col min="35" max="35" width="3.625" style="39" customWidth="1"/>
    <col min="36" max="36" width="15.625" style="39" customWidth="1"/>
    <col min="37" max="16384" width="9" style="39"/>
  </cols>
  <sheetData>
    <row r="1" spans="1:36" x14ac:dyDescent="0.35">
      <c r="A1" s="25"/>
      <c r="B1" s="25"/>
      <c r="C1" s="25"/>
      <c r="D1" s="25"/>
      <c r="E1" s="25"/>
      <c r="F1" s="25"/>
      <c r="G1" s="25"/>
      <c r="H1" s="25"/>
      <c r="I1" s="25"/>
      <c r="J1" s="25"/>
      <c r="K1" s="25"/>
      <c r="L1" s="25"/>
      <c r="M1" s="25"/>
    </row>
    <row r="2" spans="1:36" ht="13.9" x14ac:dyDescent="0.4">
      <c r="A2" s="25"/>
      <c r="B2" s="87" t="s">
        <v>29</v>
      </c>
      <c r="C2" s="73"/>
      <c r="D2" s="87" t="s">
        <v>31</v>
      </c>
      <c r="E2" s="74"/>
      <c r="F2" s="87" t="s">
        <v>42</v>
      </c>
      <c r="G2" s="74"/>
      <c r="H2" s="87" t="s">
        <v>57</v>
      </c>
      <c r="I2" s="74"/>
      <c r="J2" s="87" t="s">
        <v>57</v>
      </c>
      <c r="K2" s="74"/>
      <c r="L2" s="88" t="s">
        <v>98</v>
      </c>
      <c r="M2" s="25"/>
      <c r="N2" s="88" t="s">
        <v>80</v>
      </c>
      <c r="P2" s="87" t="s">
        <v>43</v>
      </c>
      <c r="R2" s="87" t="s">
        <v>32</v>
      </c>
      <c r="T2" s="87" t="s">
        <v>33</v>
      </c>
      <c r="V2" s="87" t="s">
        <v>44</v>
      </c>
      <c r="X2" s="87" t="s">
        <v>58</v>
      </c>
      <c r="Z2" s="87" t="s">
        <v>100</v>
      </c>
      <c r="AB2" s="505" t="s">
        <v>105</v>
      </c>
      <c r="AC2" s="506"/>
      <c r="AE2" s="505" t="s">
        <v>106</v>
      </c>
      <c r="AF2" s="506"/>
      <c r="AH2" s="102" t="s">
        <v>109</v>
      </c>
      <c r="AJ2" s="106" t="s">
        <v>115</v>
      </c>
    </row>
    <row r="3" spans="1:36" ht="13.15" x14ac:dyDescent="0.35">
      <c r="A3" s="25"/>
      <c r="B3" s="85" t="s">
        <v>30</v>
      </c>
      <c r="C3" s="73"/>
      <c r="D3" s="85" t="s">
        <v>5</v>
      </c>
      <c r="E3" s="74"/>
      <c r="F3" s="85" t="s">
        <v>46</v>
      </c>
      <c r="G3" s="74"/>
      <c r="H3" s="85" t="s">
        <v>60</v>
      </c>
      <c r="I3" s="74"/>
      <c r="J3" s="85" t="s">
        <v>61</v>
      </c>
      <c r="K3" s="74"/>
      <c r="L3" s="35">
        <v>2017</v>
      </c>
      <c r="M3" s="25"/>
      <c r="N3" s="35" t="s">
        <v>81</v>
      </c>
      <c r="P3" s="85" t="s">
        <v>47</v>
      </c>
      <c r="R3" s="85" t="s">
        <v>6</v>
      </c>
      <c r="T3" s="85" t="s">
        <v>35</v>
      </c>
      <c r="V3" s="85" t="s">
        <v>48</v>
      </c>
      <c r="X3" s="85" t="s">
        <v>62</v>
      </c>
      <c r="Z3" s="85" t="s">
        <v>101</v>
      </c>
      <c r="AB3" s="85" t="s">
        <v>22</v>
      </c>
      <c r="AC3" s="85">
        <v>0</v>
      </c>
      <c r="AE3" s="35" t="s">
        <v>73</v>
      </c>
      <c r="AF3" s="94">
        <v>38.299999999999997</v>
      </c>
      <c r="AH3" s="85" t="s">
        <v>110</v>
      </c>
      <c r="AJ3" s="85" t="s">
        <v>116</v>
      </c>
    </row>
    <row r="4" spans="1:36" x14ac:dyDescent="0.35">
      <c r="A4" s="25"/>
      <c r="B4" s="85" t="s">
        <v>34</v>
      </c>
      <c r="C4" s="74"/>
      <c r="D4" s="85" t="s">
        <v>4</v>
      </c>
      <c r="F4" s="85" t="s">
        <v>50</v>
      </c>
      <c r="H4" s="85" t="s">
        <v>64</v>
      </c>
      <c r="I4" s="74"/>
      <c r="J4" s="85" t="s">
        <v>65</v>
      </c>
      <c r="K4" s="25"/>
      <c r="L4" s="35">
        <v>2018</v>
      </c>
      <c r="M4" s="25"/>
      <c r="N4" s="86" t="s">
        <v>83</v>
      </c>
      <c r="P4" s="85" t="s">
        <v>51</v>
      </c>
      <c r="R4" s="85" t="s">
        <v>7</v>
      </c>
      <c r="T4" s="85" t="s">
        <v>37</v>
      </c>
      <c r="V4" s="85" t="s">
        <v>52</v>
      </c>
      <c r="X4" s="85" t="s">
        <v>66</v>
      </c>
      <c r="Z4" s="85" t="s">
        <v>102</v>
      </c>
      <c r="AB4" s="85" t="s">
        <v>23</v>
      </c>
      <c r="AC4" s="85">
        <v>0</v>
      </c>
      <c r="AE4" s="35" t="s">
        <v>74</v>
      </c>
      <c r="AF4" s="94">
        <v>6.2</v>
      </c>
      <c r="AH4" s="85" t="s">
        <v>111</v>
      </c>
      <c r="AJ4" s="85" t="s">
        <v>117</v>
      </c>
    </row>
    <row r="5" spans="1:36" x14ac:dyDescent="0.35">
      <c r="A5" s="25"/>
      <c r="B5" s="85" t="s">
        <v>36</v>
      </c>
      <c r="C5" s="74"/>
      <c r="D5" s="85" t="s">
        <v>38</v>
      </c>
      <c r="F5" s="85" t="s">
        <v>54</v>
      </c>
      <c r="H5" s="85" t="s">
        <v>28</v>
      </c>
      <c r="J5" s="85" t="s">
        <v>28</v>
      </c>
      <c r="K5" s="25"/>
      <c r="L5" s="35">
        <v>2019</v>
      </c>
      <c r="M5" s="25"/>
      <c r="N5" s="86" t="s">
        <v>84</v>
      </c>
      <c r="P5" s="85" t="s">
        <v>55</v>
      </c>
      <c r="T5" s="85" t="s">
        <v>39</v>
      </c>
      <c r="Z5" s="85" t="s">
        <v>103</v>
      </c>
      <c r="AB5" s="85" t="s">
        <v>24</v>
      </c>
      <c r="AC5" s="85">
        <v>1</v>
      </c>
      <c r="AE5" s="35" t="s">
        <v>72</v>
      </c>
      <c r="AF5" s="94">
        <v>6.2</v>
      </c>
      <c r="AH5" s="85" t="s">
        <v>112</v>
      </c>
    </row>
    <row r="6" spans="1:36" x14ac:dyDescent="0.35">
      <c r="A6" s="25"/>
      <c r="B6" s="85" t="s">
        <v>82</v>
      </c>
      <c r="C6" s="74"/>
      <c r="D6" s="74"/>
      <c r="F6" s="74"/>
      <c r="H6" s="85" t="s">
        <v>69</v>
      </c>
      <c r="I6" s="74"/>
      <c r="K6" s="25"/>
      <c r="L6" s="35">
        <v>2020</v>
      </c>
      <c r="M6" s="25"/>
      <c r="N6" s="86" t="s">
        <v>85</v>
      </c>
      <c r="AB6" s="85" t="s">
        <v>25</v>
      </c>
      <c r="AC6" s="85">
        <v>2</v>
      </c>
      <c r="AE6" s="35" t="s">
        <v>75</v>
      </c>
      <c r="AF6" s="94">
        <v>0</v>
      </c>
      <c r="AH6" s="85" t="s">
        <v>113</v>
      </c>
    </row>
    <row r="7" spans="1:36" x14ac:dyDescent="0.35">
      <c r="A7" s="25"/>
      <c r="B7" s="85" t="s">
        <v>40</v>
      </c>
      <c r="C7" s="74"/>
      <c r="D7" s="74"/>
      <c r="F7" s="74"/>
      <c r="G7" s="74"/>
      <c r="H7" s="85" t="s">
        <v>70</v>
      </c>
      <c r="I7" s="74"/>
      <c r="K7" s="25"/>
      <c r="L7" s="35">
        <v>2021</v>
      </c>
      <c r="M7" s="25"/>
      <c r="N7" s="86" t="s">
        <v>86</v>
      </c>
      <c r="AB7" s="85" t="s">
        <v>26</v>
      </c>
      <c r="AC7" s="85">
        <v>3</v>
      </c>
      <c r="AE7" s="35" t="s">
        <v>76</v>
      </c>
      <c r="AF7" s="94">
        <v>6.2</v>
      </c>
    </row>
    <row r="8" spans="1:36" x14ac:dyDescent="0.35">
      <c r="A8" s="25"/>
      <c r="B8" s="85" t="s">
        <v>41</v>
      </c>
      <c r="C8" s="74"/>
      <c r="D8" s="74"/>
      <c r="E8" s="74"/>
      <c r="F8" s="74"/>
      <c r="G8" s="74"/>
      <c r="H8" s="74"/>
      <c r="I8" s="74"/>
      <c r="K8" s="25"/>
      <c r="M8" s="25"/>
      <c r="N8" s="86" t="s">
        <v>88</v>
      </c>
      <c r="AB8" s="85" t="s">
        <v>27</v>
      </c>
      <c r="AC8" s="85">
        <v>5</v>
      </c>
      <c r="AE8" s="35" t="s">
        <v>71</v>
      </c>
      <c r="AF8" s="94">
        <v>0</v>
      </c>
    </row>
    <row r="9" spans="1:36" x14ac:dyDescent="0.35">
      <c r="A9" s="25"/>
      <c r="B9" s="85" t="s">
        <v>45</v>
      </c>
      <c r="C9" s="74"/>
      <c r="D9" s="74"/>
      <c r="E9" s="74"/>
      <c r="F9" s="74"/>
      <c r="G9" s="74"/>
      <c r="H9" s="74"/>
      <c r="I9" s="74"/>
      <c r="K9" s="25"/>
      <c r="M9" s="25"/>
      <c r="N9" s="86" t="s">
        <v>89</v>
      </c>
    </row>
    <row r="10" spans="1:36" x14ac:dyDescent="0.35">
      <c r="A10" s="25"/>
      <c r="B10" s="85" t="s">
        <v>49</v>
      </c>
      <c r="C10" s="74"/>
      <c r="D10" s="74"/>
      <c r="F10" s="74"/>
      <c r="H10" s="74"/>
      <c r="I10" s="74"/>
      <c r="K10" s="25"/>
      <c r="L10" s="25"/>
      <c r="M10" s="25"/>
      <c r="N10" s="86" t="s">
        <v>87</v>
      </c>
    </row>
    <row r="11" spans="1:36" x14ac:dyDescent="0.35">
      <c r="A11" s="25"/>
      <c r="B11" s="85" t="s">
        <v>53</v>
      </c>
      <c r="C11" s="74"/>
      <c r="D11" s="74"/>
      <c r="K11" s="25"/>
      <c r="L11" s="25"/>
      <c r="M11" s="25"/>
      <c r="N11" s="86" t="s">
        <v>91</v>
      </c>
    </row>
    <row r="12" spans="1:36" x14ac:dyDescent="0.35">
      <c r="A12" s="25"/>
      <c r="B12" s="85" t="s">
        <v>56</v>
      </c>
      <c r="C12" s="74"/>
      <c r="D12" s="74"/>
      <c r="F12" s="74"/>
      <c r="H12" s="74"/>
      <c r="I12" s="74"/>
      <c r="K12" s="25"/>
      <c r="M12" s="25"/>
      <c r="N12" s="86" t="s">
        <v>92</v>
      </c>
    </row>
    <row r="13" spans="1:36" x14ac:dyDescent="0.35">
      <c r="A13" s="25"/>
      <c r="B13" s="85" t="s">
        <v>104</v>
      </c>
      <c r="C13" s="74"/>
      <c r="D13" s="74"/>
      <c r="F13" s="74"/>
      <c r="H13" s="74"/>
      <c r="I13" s="74"/>
      <c r="K13" s="25"/>
      <c r="M13" s="25"/>
      <c r="N13" s="86" t="s">
        <v>90</v>
      </c>
    </row>
    <row r="14" spans="1:36" x14ac:dyDescent="0.35">
      <c r="A14" s="25"/>
      <c r="B14" s="85" t="s">
        <v>59</v>
      </c>
      <c r="C14" s="74"/>
      <c r="D14" s="74"/>
      <c r="E14" s="74"/>
      <c r="F14" s="74"/>
      <c r="G14" s="74"/>
      <c r="H14" s="74"/>
      <c r="I14" s="74"/>
      <c r="K14" s="25"/>
      <c r="M14" s="25"/>
      <c r="N14" s="86" t="s">
        <v>93</v>
      </c>
    </row>
    <row r="15" spans="1:36" x14ac:dyDescent="0.35">
      <c r="A15" s="25"/>
      <c r="B15" s="85" t="s">
        <v>63</v>
      </c>
      <c r="C15" s="74"/>
      <c r="D15" s="74"/>
      <c r="E15" s="74"/>
      <c r="F15" s="74"/>
      <c r="G15" s="74"/>
      <c r="H15" s="74"/>
      <c r="I15" s="74"/>
      <c r="K15" s="25"/>
      <c r="M15" s="25"/>
      <c r="N15" s="86" t="s">
        <v>94</v>
      </c>
    </row>
    <row r="16" spans="1:36" x14ac:dyDescent="0.35">
      <c r="A16" s="25"/>
      <c r="B16" s="85" t="s">
        <v>67</v>
      </c>
      <c r="C16" s="74"/>
      <c r="D16" s="74"/>
      <c r="F16" s="74"/>
      <c r="H16" s="74"/>
      <c r="I16" s="74"/>
      <c r="K16" s="25"/>
      <c r="M16" s="25"/>
      <c r="N16" s="86" t="s">
        <v>95</v>
      </c>
    </row>
    <row r="17" spans="1:13" x14ac:dyDescent="0.35">
      <c r="A17" s="25"/>
      <c r="B17" s="85" t="s">
        <v>68</v>
      </c>
      <c r="C17" s="74"/>
      <c r="D17" s="74"/>
      <c r="K17" s="25"/>
      <c r="M17" s="25"/>
    </row>
    <row r="18" spans="1:13" x14ac:dyDescent="0.35">
      <c r="A18" s="25"/>
      <c r="B18" s="74"/>
      <c r="C18" s="74"/>
      <c r="D18" s="74"/>
      <c r="F18" s="74"/>
      <c r="G18" s="74"/>
      <c r="H18" s="74"/>
      <c r="I18" s="74"/>
      <c r="J18" s="74"/>
      <c r="K18" s="74"/>
      <c r="M18" s="25"/>
    </row>
    <row r="19" spans="1:13" x14ac:dyDescent="0.35">
      <c r="A19" s="25"/>
      <c r="B19" s="74"/>
      <c r="C19" s="74"/>
      <c r="D19" s="74"/>
      <c r="F19" s="74"/>
      <c r="G19" s="74"/>
      <c r="H19" s="74"/>
      <c r="I19" s="74"/>
      <c r="J19" s="74"/>
      <c r="K19" s="74"/>
      <c r="M19" s="25"/>
    </row>
    <row r="20" spans="1:13" x14ac:dyDescent="0.35">
      <c r="A20" s="25"/>
      <c r="B20" s="74"/>
      <c r="C20" s="74"/>
      <c r="D20" s="74"/>
      <c r="F20" s="74"/>
      <c r="G20" s="74"/>
      <c r="H20" s="74"/>
      <c r="I20" s="74"/>
      <c r="J20" s="74"/>
      <c r="K20" s="74"/>
      <c r="M20" s="25"/>
    </row>
    <row r="21" spans="1:13" x14ac:dyDescent="0.35">
      <c r="A21" s="25"/>
      <c r="B21" s="74"/>
      <c r="C21" s="74"/>
      <c r="D21" s="74"/>
      <c r="F21" s="74"/>
      <c r="G21" s="74"/>
      <c r="H21" s="74"/>
      <c r="I21" s="74"/>
      <c r="J21" s="74"/>
      <c r="K21" s="74"/>
      <c r="M21" s="25"/>
    </row>
    <row r="22" spans="1:13" x14ac:dyDescent="0.35">
      <c r="A22" s="25"/>
      <c r="B22" s="74"/>
      <c r="C22" s="74"/>
      <c r="D22" s="74"/>
      <c r="F22" s="74"/>
      <c r="G22" s="74"/>
      <c r="H22" s="74"/>
      <c r="I22" s="74"/>
      <c r="J22" s="74"/>
      <c r="K22" s="74"/>
      <c r="M22" s="25"/>
    </row>
    <row r="23" spans="1:13" x14ac:dyDescent="0.35">
      <c r="A23" s="25"/>
      <c r="B23" s="74"/>
      <c r="C23" s="74"/>
      <c r="D23" s="74"/>
      <c r="F23" s="74"/>
      <c r="G23" s="74"/>
      <c r="H23" s="74"/>
      <c r="I23" s="74"/>
      <c r="J23" s="74"/>
      <c r="K23" s="74"/>
      <c r="M23" s="25"/>
    </row>
    <row r="24" spans="1:13" x14ac:dyDescent="0.35">
      <c r="A24" s="25"/>
      <c r="B24" s="74"/>
      <c r="C24" s="74"/>
      <c r="D24" s="74"/>
      <c r="F24" s="74"/>
      <c r="G24" s="74"/>
      <c r="H24" s="74"/>
      <c r="I24" s="74"/>
      <c r="J24" s="74"/>
      <c r="K24" s="74"/>
      <c r="M24" s="25"/>
    </row>
    <row r="25" spans="1:13" ht="13.15" x14ac:dyDescent="0.4">
      <c r="A25" s="25"/>
      <c r="B25" s="63"/>
      <c r="C25" s="25"/>
      <c r="D25" s="25"/>
      <c r="F25" s="74"/>
      <c r="G25" s="74"/>
      <c r="H25" s="74"/>
      <c r="I25" s="74"/>
      <c r="K25" s="25"/>
      <c r="M25" s="25"/>
    </row>
    <row r="26" spans="1:13" ht="13.15" x14ac:dyDescent="0.4">
      <c r="A26" s="25"/>
      <c r="B26" s="63"/>
      <c r="C26" s="25"/>
      <c r="D26" s="25"/>
      <c r="F26" s="74"/>
      <c r="G26" s="74"/>
      <c r="H26" s="74"/>
      <c r="I26" s="74"/>
      <c r="K26" s="25"/>
      <c r="M26" s="25"/>
    </row>
    <row r="27" spans="1:13" ht="13.15" x14ac:dyDescent="0.4">
      <c r="A27" s="25"/>
      <c r="B27" s="63"/>
      <c r="C27" s="25"/>
      <c r="D27" s="25"/>
      <c r="F27" s="74"/>
      <c r="G27" s="74"/>
      <c r="H27" s="74"/>
      <c r="I27" s="74"/>
      <c r="K27" s="25"/>
      <c r="M27" s="25"/>
    </row>
  </sheetData>
  <mergeCells count="2">
    <mergeCell ref="AB2:AC2"/>
    <mergeCell ref="AE2:AF2"/>
  </mergeCell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A6E35-1E78-4B4D-97BD-BBC8051BB67B}">
  <sheetPr>
    <tabColor rgb="FFFFFF93"/>
    <pageSetUpPr fitToPage="1"/>
  </sheetPr>
  <dimension ref="B1:Y115"/>
  <sheetViews>
    <sheetView showGridLines="0" zoomScaleNormal="100" workbookViewId="0">
      <selection activeCell="B1" sqref="B1"/>
    </sheetView>
  </sheetViews>
  <sheetFormatPr defaultRowHeight="13.5" x14ac:dyDescent="0.35"/>
  <cols>
    <col min="1" max="1" width="2.625" style="12" customWidth="1"/>
    <col min="2" max="2" width="35.625" style="12" customWidth="1"/>
    <col min="3" max="9" width="15.625" style="12" customWidth="1"/>
    <col min="10" max="11" width="10.625" style="12" customWidth="1"/>
    <col min="12" max="12" width="10.5" style="12" customWidth="1"/>
    <col min="13" max="17" width="9" style="12"/>
    <col min="18" max="18" width="9" style="12" customWidth="1"/>
    <col min="19" max="16384" width="9" style="12"/>
  </cols>
  <sheetData>
    <row r="1" spans="2:2" s="139" customFormat="1" ht="32.25" customHeight="1" x14ac:dyDescent="0.6">
      <c r="B1" s="110" t="s">
        <v>297</v>
      </c>
    </row>
    <row r="2" spans="2:2" ht="12.75" customHeight="1" x14ac:dyDescent="0.35"/>
    <row r="3" spans="2:2" s="26" customFormat="1" ht="15" x14ac:dyDescent="0.4">
      <c r="B3" s="22" t="s">
        <v>175</v>
      </c>
    </row>
    <row r="4" spans="2:2" s="10" customFormat="1" ht="13.9" x14ac:dyDescent="0.4">
      <c r="B4" s="13"/>
    </row>
    <row r="5" spans="2:2" s="10" customFormat="1" x14ac:dyDescent="0.35">
      <c r="B5" s="37" t="s">
        <v>233</v>
      </c>
    </row>
    <row r="6" spans="2:2" s="10" customFormat="1" x14ac:dyDescent="0.35">
      <c r="B6" s="37" t="s">
        <v>219</v>
      </c>
    </row>
    <row r="7" spans="2:2" s="10" customFormat="1" x14ac:dyDescent="0.35">
      <c r="B7" s="37" t="s">
        <v>215</v>
      </c>
    </row>
    <row r="8" spans="2:2" s="10" customFormat="1" x14ac:dyDescent="0.35">
      <c r="B8" s="37" t="s">
        <v>216</v>
      </c>
    </row>
    <row r="9" spans="2:2" s="10" customFormat="1" x14ac:dyDescent="0.35">
      <c r="B9" s="37" t="s">
        <v>225</v>
      </c>
    </row>
    <row r="10" spans="2:2" s="10" customFormat="1" x14ac:dyDescent="0.35">
      <c r="B10" s="37" t="s">
        <v>217</v>
      </c>
    </row>
    <row r="11" spans="2:2" s="10" customFormat="1" x14ac:dyDescent="0.35">
      <c r="B11" s="37" t="s">
        <v>224</v>
      </c>
    </row>
    <row r="12" spans="2:2" s="10" customFormat="1" x14ac:dyDescent="0.35">
      <c r="B12" s="37" t="s">
        <v>226</v>
      </c>
    </row>
    <row r="13" spans="2:2" s="10" customFormat="1" x14ac:dyDescent="0.35">
      <c r="B13" s="37" t="s">
        <v>234</v>
      </c>
    </row>
    <row r="14" spans="2:2" s="10" customFormat="1" x14ac:dyDescent="0.35">
      <c r="B14" s="37" t="s">
        <v>220</v>
      </c>
    </row>
    <row r="15" spans="2:2" s="10" customFormat="1" x14ac:dyDescent="0.35">
      <c r="B15" s="165" t="s">
        <v>214</v>
      </c>
    </row>
    <row r="16" spans="2:2" s="10" customFormat="1" x14ac:dyDescent="0.35"/>
    <row r="17" spans="2:25" s="26" customFormat="1" ht="15" x14ac:dyDescent="0.4">
      <c r="B17" s="22" t="s">
        <v>288</v>
      </c>
    </row>
    <row r="18" spans="2:25" s="10" customFormat="1" ht="15" x14ac:dyDescent="0.4">
      <c r="B18" s="1"/>
      <c r="J18" s="8"/>
      <c r="K18" s="32"/>
      <c r="L18" s="32"/>
      <c r="M18" s="32"/>
      <c r="N18" s="32"/>
      <c r="O18" s="32"/>
      <c r="P18" s="32"/>
      <c r="Q18" s="32"/>
      <c r="R18" s="8"/>
      <c r="S18" s="32"/>
      <c r="T18" s="32"/>
      <c r="U18" s="32"/>
      <c r="V18" s="32"/>
      <c r="W18" s="32"/>
      <c r="X18" s="32"/>
      <c r="Y18" s="32"/>
    </row>
    <row r="19" spans="2:25" s="10" customFormat="1" ht="15" x14ac:dyDescent="0.4">
      <c r="B19" s="300" t="s">
        <v>247</v>
      </c>
      <c r="C19" s="153">
        <f>'1. Key Assumptions &amp; Inputs'!C21</f>
        <v>0</v>
      </c>
      <c r="D19" s="98">
        <f>C19+1</f>
        <v>1</v>
      </c>
      <c r="E19" s="98">
        <f>D19+1</f>
        <v>2</v>
      </c>
      <c r="F19" s="98">
        <f>E19+1</f>
        <v>3</v>
      </c>
      <c r="G19" s="98">
        <f>F19+1</f>
        <v>4</v>
      </c>
      <c r="H19" s="187" t="s">
        <v>285</v>
      </c>
      <c r="J19" s="8"/>
      <c r="K19" s="32"/>
      <c r="L19" s="32"/>
      <c r="M19" s="32"/>
      <c r="N19" s="32"/>
      <c r="O19" s="32"/>
      <c r="P19" s="32"/>
      <c r="Q19" s="32"/>
      <c r="R19" s="8"/>
      <c r="S19" s="32"/>
      <c r="T19" s="32"/>
      <c r="U19" s="32"/>
      <c r="V19" s="32"/>
      <c r="W19" s="32"/>
      <c r="X19" s="32"/>
      <c r="Y19" s="32"/>
    </row>
    <row r="20" spans="2:25" s="10" customFormat="1" ht="15" x14ac:dyDescent="0.4">
      <c r="B20" s="301" t="s">
        <v>282</v>
      </c>
      <c r="C20" s="193">
        <f>((C79*$D$66)+(C80*$D$67)+(C81*$D$68)+(C82*$D$69)+(C83*$D$70))+C53</f>
        <v>0</v>
      </c>
      <c r="D20" s="193">
        <f t="shared" ref="D20:G20" si="0">((D79*$D$66)+(D80*$D$67)+(D81*$D$68)+(D82*$D$69)+(D83*$D$70))+D53</f>
        <v>0</v>
      </c>
      <c r="E20" s="193">
        <f t="shared" si="0"/>
        <v>0</v>
      </c>
      <c r="F20" s="193">
        <f t="shared" si="0"/>
        <v>0</v>
      </c>
      <c r="G20" s="193">
        <f t="shared" si="0"/>
        <v>0</v>
      </c>
      <c r="H20" s="252">
        <f>NPV(0.08,D20:G20)+C20</f>
        <v>0</v>
      </c>
      <c r="J20" s="8"/>
      <c r="K20" s="32"/>
      <c r="L20" s="32"/>
      <c r="M20" s="32"/>
      <c r="N20" s="32"/>
      <c r="O20" s="32"/>
      <c r="P20" s="32"/>
      <c r="Q20" s="32"/>
      <c r="R20" s="8"/>
      <c r="S20" s="32"/>
      <c r="T20" s="32"/>
      <c r="U20" s="32"/>
      <c r="V20" s="32"/>
      <c r="W20" s="32"/>
      <c r="X20" s="32"/>
      <c r="Y20" s="32"/>
    </row>
    <row r="21" spans="2:25" s="10" customFormat="1" ht="15" x14ac:dyDescent="0.4">
      <c r="B21" s="1"/>
      <c r="J21" s="8"/>
      <c r="K21" s="32"/>
      <c r="L21" s="32"/>
      <c r="M21" s="32"/>
      <c r="N21" s="32"/>
      <c r="O21" s="32"/>
      <c r="P21" s="32"/>
      <c r="Q21" s="32"/>
      <c r="R21" s="8"/>
      <c r="S21" s="32"/>
      <c r="T21" s="32"/>
      <c r="U21" s="32"/>
      <c r="V21" s="32"/>
      <c r="W21" s="32"/>
      <c r="X21" s="32"/>
      <c r="Y21" s="32"/>
    </row>
    <row r="22" spans="2:25" s="28" customFormat="1" ht="15" x14ac:dyDescent="0.4">
      <c r="B22" s="22" t="s">
        <v>240</v>
      </c>
      <c r="C22" s="27"/>
    </row>
    <row r="23" spans="2:25" s="116" customFormat="1" ht="15" x14ac:dyDescent="0.4">
      <c r="B23" s="125"/>
      <c r="C23" s="151"/>
    </row>
    <row r="24" spans="2:25" s="116" customFormat="1" ht="13.9" x14ac:dyDescent="0.4">
      <c r="B24" s="63" t="s">
        <v>235</v>
      </c>
      <c r="C24" s="151"/>
    </row>
    <row r="25" spans="2:25" s="25" customFormat="1" ht="12.75" x14ac:dyDescent="0.35">
      <c r="B25" s="166" t="s">
        <v>221</v>
      </c>
      <c r="C25" s="163"/>
    </row>
    <row r="26" spans="2:25" s="25" customFormat="1" ht="12.75" x14ac:dyDescent="0.35">
      <c r="B26" s="25" t="s">
        <v>222</v>
      </c>
      <c r="C26" s="163"/>
    </row>
    <row r="27" spans="2:25" s="25" customFormat="1" ht="12.75" x14ac:dyDescent="0.35">
      <c r="B27" s="164" t="s">
        <v>223</v>
      </c>
      <c r="C27" s="163"/>
    </row>
    <row r="28" spans="2:25" s="25" customFormat="1" ht="12.75" x14ac:dyDescent="0.35">
      <c r="B28" s="164"/>
      <c r="C28" s="163"/>
    </row>
    <row r="29" spans="2:25" s="25" customFormat="1" ht="13.15" x14ac:dyDescent="0.4">
      <c r="B29" s="63" t="s">
        <v>236</v>
      </c>
      <c r="C29" s="163"/>
    </row>
    <row r="30" spans="2:25" s="25" customFormat="1" ht="12.75" x14ac:dyDescent="0.35">
      <c r="B30" s="25" t="s">
        <v>237</v>
      </c>
      <c r="C30" s="163"/>
    </row>
    <row r="31" spans="2:25" s="25" customFormat="1" ht="12.75" x14ac:dyDescent="0.35">
      <c r="B31" s="25" t="s">
        <v>238</v>
      </c>
      <c r="C31" s="163"/>
    </row>
    <row r="32" spans="2:25" s="25" customFormat="1" ht="12.75" x14ac:dyDescent="0.35">
      <c r="B32" s="25" t="s">
        <v>239</v>
      </c>
      <c r="C32" s="163"/>
    </row>
    <row r="33" spans="2:7" s="25" customFormat="1" ht="12.75" x14ac:dyDescent="0.35">
      <c r="B33" s="165" t="s">
        <v>214</v>
      </c>
      <c r="C33" s="163"/>
    </row>
    <row r="34" spans="2:7" s="116" customFormat="1" x14ac:dyDescent="0.35">
      <c r="C34" s="151"/>
    </row>
    <row r="35" spans="2:7" s="116" customFormat="1" ht="13.9" x14ac:dyDescent="0.4">
      <c r="B35" s="294" t="s">
        <v>419</v>
      </c>
      <c r="C35" s="151"/>
    </row>
    <row r="36" spans="2:7" s="116" customFormat="1" x14ac:dyDescent="0.35">
      <c r="C36" s="151"/>
    </row>
    <row r="37" spans="2:7" s="10" customFormat="1" ht="13.9" x14ac:dyDescent="0.4">
      <c r="B37" s="465" t="s">
        <v>365</v>
      </c>
      <c r="C37" s="480" t="s">
        <v>454</v>
      </c>
      <c r="D37" s="481"/>
      <c r="E37" s="481"/>
      <c r="F37" s="481"/>
      <c r="G37" s="482"/>
    </row>
    <row r="38" spans="2:7" s="10" customFormat="1" ht="13.9" x14ac:dyDescent="0.4">
      <c r="B38" s="466"/>
      <c r="C38" s="174">
        <f>'1. Key Assumptions &amp; Inputs'!$C$21</f>
        <v>0</v>
      </c>
      <c r="D38" s="174">
        <f>'5. Proposed treatment volume'!D50</f>
        <v>1</v>
      </c>
      <c r="E38" s="174">
        <f>'5. Proposed treatment volume'!E50</f>
        <v>2</v>
      </c>
      <c r="F38" s="174">
        <f>'5. Proposed treatment volume'!F50</f>
        <v>3</v>
      </c>
      <c r="G38" s="174">
        <f>'5. Proposed treatment volume'!G50</f>
        <v>4</v>
      </c>
    </row>
    <row r="39" spans="2:7" s="10" customFormat="1" x14ac:dyDescent="0.35">
      <c r="B39" s="160" t="str">
        <f>'5. Proposed treatment volume'!B51</f>
        <v/>
      </c>
      <c r="C39" s="227" t="str">
        <f>'5. Proposed treatment volume'!C17</f>
        <v/>
      </c>
      <c r="D39" s="227" t="str">
        <f>'5. Proposed treatment volume'!D17</f>
        <v/>
      </c>
      <c r="E39" s="227" t="str">
        <f>'5. Proposed treatment volume'!E17</f>
        <v/>
      </c>
      <c r="F39" s="227" t="str">
        <f>'5. Proposed treatment volume'!F17</f>
        <v/>
      </c>
      <c r="G39" s="227" t="str">
        <f>'5. Proposed treatment volume'!G17</f>
        <v/>
      </c>
    </row>
    <row r="40" spans="2:7" s="10" customFormat="1" x14ac:dyDescent="0.35">
      <c r="B40" s="160" t="str">
        <f>'5. Proposed treatment volume'!B52</f>
        <v/>
      </c>
      <c r="C40" s="227" t="str">
        <f>'5. Proposed treatment volume'!C18</f>
        <v/>
      </c>
      <c r="D40" s="227" t="str">
        <f>'5. Proposed treatment volume'!D18</f>
        <v/>
      </c>
      <c r="E40" s="227" t="str">
        <f>'5. Proposed treatment volume'!E18</f>
        <v/>
      </c>
      <c r="F40" s="227" t="str">
        <f>'5. Proposed treatment volume'!F18</f>
        <v/>
      </c>
      <c r="G40" s="227" t="str">
        <f>'5. Proposed treatment volume'!G18</f>
        <v/>
      </c>
    </row>
    <row r="41" spans="2:7" s="10" customFormat="1" x14ac:dyDescent="0.35">
      <c r="B41" s="160" t="str">
        <f>'5. Proposed treatment volume'!B53</f>
        <v/>
      </c>
      <c r="C41" s="227" t="str">
        <f>'5. Proposed treatment volume'!C19</f>
        <v/>
      </c>
      <c r="D41" s="227" t="str">
        <f>'5. Proposed treatment volume'!D19</f>
        <v/>
      </c>
      <c r="E41" s="227" t="str">
        <f>'5. Proposed treatment volume'!E19</f>
        <v/>
      </c>
      <c r="F41" s="227" t="str">
        <f>'5. Proposed treatment volume'!F19</f>
        <v/>
      </c>
      <c r="G41" s="227" t="str">
        <f>'5. Proposed treatment volume'!G19</f>
        <v/>
      </c>
    </row>
    <row r="42" spans="2:7" s="10" customFormat="1" x14ac:dyDescent="0.35">
      <c r="B42" s="160" t="str">
        <f>'5. Proposed treatment volume'!B54</f>
        <v/>
      </c>
      <c r="C42" s="227" t="str">
        <f>'5. Proposed treatment volume'!C20</f>
        <v/>
      </c>
      <c r="D42" s="227" t="str">
        <f>'5. Proposed treatment volume'!D20</f>
        <v/>
      </c>
      <c r="E42" s="227" t="str">
        <f>'5. Proposed treatment volume'!E20</f>
        <v/>
      </c>
      <c r="F42" s="227" t="str">
        <f>'5. Proposed treatment volume'!F20</f>
        <v/>
      </c>
      <c r="G42" s="227" t="str">
        <f>'5. Proposed treatment volume'!G20</f>
        <v/>
      </c>
    </row>
    <row r="43" spans="2:7" s="10" customFormat="1" x14ac:dyDescent="0.35">
      <c r="B43" s="160" t="str">
        <f>'5. Proposed treatment volume'!B55</f>
        <v/>
      </c>
      <c r="C43" s="227" t="str">
        <f>'5. Proposed treatment volume'!C21</f>
        <v/>
      </c>
      <c r="D43" s="227" t="str">
        <f>'5. Proposed treatment volume'!D21</f>
        <v/>
      </c>
      <c r="E43" s="227" t="str">
        <f>'5. Proposed treatment volume'!E21</f>
        <v/>
      </c>
      <c r="F43" s="227" t="str">
        <f>'5. Proposed treatment volume'!F21</f>
        <v/>
      </c>
      <c r="G43" s="227" t="str">
        <f>'5. Proposed treatment volume'!G21</f>
        <v/>
      </c>
    </row>
    <row r="44" spans="2:7" s="10" customFormat="1" ht="13.9" x14ac:dyDescent="0.4">
      <c r="B44" s="158" t="str">
        <f>'5. Proposed treatment volume'!B56</f>
        <v>AGGREGATE VOLUMES</v>
      </c>
      <c r="C44" s="389">
        <f>'5. Proposed treatment volume'!C22</f>
        <v>0</v>
      </c>
      <c r="D44" s="389">
        <f>'5. Proposed treatment volume'!D22</f>
        <v>0</v>
      </c>
      <c r="E44" s="389">
        <f>'5. Proposed treatment volume'!E22</f>
        <v>0</v>
      </c>
      <c r="F44" s="389">
        <f>'5. Proposed treatment volume'!F22</f>
        <v>0</v>
      </c>
      <c r="G44" s="389">
        <f>'5. Proposed treatment volume'!G22</f>
        <v>0</v>
      </c>
    </row>
    <row r="45" spans="2:7" s="124" customFormat="1" ht="13.9" x14ac:dyDescent="0.4">
      <c r="B45" s="161"/>
      <c r="C45" s="56"/>
      <c r="D45" s="56"/>
      <c r="E45" s="56"/>
      <c r="F45" s="56"/>
      <c r="G45" s="56"/>
    </row>
    <row r="46" spans="2:7" s="10" customFormat="1" ht="13.9" x14ac:dyDescent="0.4">
      <c r="B46" s="465" t="s">
        <v>365</v>
      </c>
      <c r="C46" s="478" t="s">
        <v>218</v>
      </c>
      <c r="D46" s="478"/>
      <c r="E46" s="478"/>
      <c r="F46" s="478"/>
      <c r="G46" s="479"/>
    </row>
    <row r="47" spans="2:7" s="10" customFormat="1" ht="13.9" x14ac:dyDescent="0.4">
      <c r="B47" s="466"/>
      <c r="C47" s="174">
        <f>'1. Key Assumptions &amp; Inputs'!$C$21</f>
        <v>0</v>
      </c>
      <c r="D47" s="174">
        <f>D38</f>
        <v>1</v>
      </c>
      <c r="E47" s="174">
        <f>E38</f>
        <v>2</v>
      </c>
      <c r="F47" s="174">
        <f>F38</f>
        <v>3</v>
      </c>
      <c r="G47" s="174">
        <f>G38</f>
        <v>4</v>
      </c>
    </row>
    <row r="48" spans="2:7" s="10" customFormat="1" x14ac:dyDescent="0.35">
      <c r="B48" s="160" t="str">
        <f>B39</f>
        <v/>
      </c>
      <c r="C48" s="35"/>
      <c r="D48" s="35"/>
      <c r="E48" s="35"/>
      <c r="F48" s="35"/>
      <c r="G48" s="35"/>
    </row>
    <row r="49" spans="2:10" s="10" customFormat="1" x14ac:dyDescent="0.35">
      <c r="B49" s="160" t="str">
        <f>B40</f>
        <v/>
      </c>
      <c r="C49" s="35"/>
      <c r="D49" s="35"/>
      <c r="E49" s="35"/>
      <c r="F49" s="35"/>
      <c r="G49" s="35"/>
    </row>
    <row r="50" spans="2:10" s="10" customFormat="1" x14ac:dyDescent="0.35">
      <c r="B50" s="160" t="str">
        <f>B41</f>
        <v/>
      </c>
      <c r="C50" s="35"/>
      <c r="D50" s="35"/>
      <c r="E50" s="35"/>
      <c r="F50" s="35"/>
      <c r="G50" s="35"/>
    </row>
    <row r="51" spans="2:10" s="10" customFormat="1" x14ac:dyDescent="0.35">
      <c r="B51" s="160" t="str">
        <f>B42</f>
        <v/>
      </c>
      <c r="C51" s="35"/>
      <c r="D51" s="35"/>
      <c r="E51" s="35"/>
      <c r="F51" s="35"/>
      <c r="G51" s="35"/>
    </row>
    <row r="52" spans="2:10" s="10" customFormat="1" x14ac:dyDescent="0.35">
      <c r="B52" s="160" t="str">
        <f>B43</f>
        <v/>
      </c>
      <c r="C52" s="35"/>
      <c r="D52" s="35"/>
      <c r="E52" s="35"/>
      <c r="F52" s="35"/>
      <c r="G52" s="35"/>
    </row>
    <row r="53" spans="2:10" s="10" customFormat="1" ht="13.9" x14ac:dyDescent="0.4">
      <c r="B53" s="158" t="s">
        <v>211</v>
      </c>
      <c r="C53" s="287">
        <f>SUM(C48:C52)</f>
        <v>0</v>
      </c>
      <c r="D53" s="287">
        <f t="shared" ref="D53:G53" si="1">SUM(D48:D52)</f>
        <v>0</v>
      </c>
      <c r="E53" s="287">
        <f t="shared" si="1"/>
        <v>0</v>
      </c>
      <c r="F53" s="287">
        <f t="shared" si="1"/>
        <v>0</v>
      </c>
      <c r="G53" s="287">
        <f t="shared" si="1"/>
        <v>0</v>
      </c>
    </row>
    <row r="54" spans="2:10" s="10" customFormat="1" x14ac:dyDescent="0.35"/>
    <row r="55" spans="2:10" s="10" customFormat="1" x14ac:dyDescent="0.35"/>
    <row r="56" spans="2:10" s="28" customFormat="1" ht="15" x14ac:dyDescent="0.4">
      <c r="B56" s="22" t="s">
        <v>241</v>
      </c>
      <c r="C56" s="27"/>
    </row>
    <row r="57" spans="2:10" ht="15" x14ac:dyDescent="0.4">
      <c r="B57" s="1"/>
      <c r="C57" s="14"/>
    </row>
    <row r="58" spans="2:10" x14ac:dyDescent="0.35">
      <c r="B58" s="2" t="s">
        <v>227</v>
      </c>
      <c r="C58" s="14"/>
    </row>
    <row r="59" spans="2:10" x14ac:dyDescent="0.35">
      <c r="B59" s="2" t="s">
        <v>234</v>
      </c>
      <c r="C59" s="14"/>
    </row>
    <row r="60" spans="2:10" x14ac:dyDescent="0.35">
      <c r="B60" s="2" t="s">
        <v>242</v>
      </c>
      <c r="C60" s="14"/>
    </row>
    <row r="61" spans="2:10" x14ac:dyDescent="0.35">
      <c r="B61" s="2" t="s">
        <v>228</v>
      </c>
      <c r="C61" s="14"/>
    </row>
    <row r="62" spans="2:10" x14ac:dyDescent="0.35">
      <c r="B62" s="142" t="s">
        <v>214</v>
      </c>
      <c r="C62" s="14"/>
    </row>
    <row r="63" spans="2:10" x14ac:dyDescent="0.35">
      <c r="B63" s="2" t="s">
        <v>114</v>
      </c>
      <c r="C63" s="14"/>
    </row>
    <row r="64" spans="2:10" x14ac:dyDescent="0.35">
      <c r="B64" s="2"/>
      <c r="C64" s="14"/>
      <c r="J64" s="89"/>
    </row>
    <row r="65" spans="2:21" x14ac:dyDescent="0.35">
      <c r="B65" s="210" t="s">
        <v>127</v>
      </c>
      <c r="C65" s="42" t="s">
        <v>130</v>
      </c>
      <c r="D65" s="42" t="s">
        <v>131</v>
      </c>
      <c r="E65" s="413" t="s">
        <v>287</v>
      </c>
      <c r="F65" s="414"/>
      <c r="G65" s="415"/>
    </row>
    <row r="66" spans="2:21" ht="14.25" customHeight="1" x14ac:dyDescent="0.35">
      <c r="B66" s="35"/>
      <c r="C66" s="99"/>
      <c r="D66" s="99"/>
      <c r="E66" s="489"/>
      <c r="F66" s="490"/>
      <c r="G66" s="491"/>
    </row>
    <row r="67" spans="2:21" ht="14.25" customHeight="1" x14ac:dyDescent="0.35">
      <c r="B67" s="35"/>
      <c r="C67" s="99"/>
      <c r="D67" s="99"/>
      <c r="E67" s="489"/>
      <c r="F67" s="490"/>
      <c r="G67" s="491"/>
    </row>
    <row r="68" spans="2:21" ht="14.25" customHeight="1" x14ac:dyDescent="0.35">
      <c r="B68" s="35"/>
      <c r="C68" s="99"/>
      <c r="D68" s="99"/>
      <c r="E68" s="489"/>
      <c r="F68" s="490"/>
      <c r="G68" s="491"/>
    </row>
    <row r="69" spans="2:21" ht="14.25" customHeight="1" x14ac:dyDescent="0.35">
      <c r="B69" s="35"/>
      <c r="C69" s="99"/>
      <c r="D69" s="99"/>
      <c r="E69" s="489"/>
      <c r="F69" s="490"/>
      <c r="G69" s="491"/>
    </row>
    <row r="70" spans="2:21" ht="14.25" customHeight="1" x14ac:dyDescent="0.35">
      <c r="B70" s="35"/>
      <c r="C70" s="99"/>
      <c r="D70" s="99"/>
      <c r="E70" s="364"/>
      <c r="F70" s="365"/>
      <c r="G70" s="366"/>
    </row>
    <row r="72" spans="2:21" s="10" customFormat="1" x14ac:dyDescent="0.35"/>
    <row r="73" spans="2:21" s="26" customFormat="1" ht="15" x14ac:dyDescent="0.4">
      <c r="B73" s="22" t="s">
        <v>135</v>
      </c>
    </row>
    <row r="74" spans="2:21" s="10" customFormat="1" ht="15" x14ac:dyDescent="0.4">
      <c r="B74" s="1"/>
    </row>
    <row r="75" spans="2:21" s="10" customFormat="1" x14ac:dyDescent="0.35">
      <c r="B75" s="2" t="s">
        <v>133</v>
      </c>
    </row>
    <row r="76" spans="2:21" x14ac:dyDescent="0.35">
      <c r="B76" s="2" t="s">
        <v>132</v>
      </c>
      <c r="C76" s="14"/>
    </row>
    <row r="77" spans="2:21" x14ac:dyDescent="0.35">
      <c r="B77" s="2"/>
      <c r="C77" s="14"/>
    </row>
    <row r="78" spans="2:21" s="10" customFormat="1" ht="13.9" x14ac:dyDescent="0.4">
      <c r="B78" s="239" t="s">
        <v>127</v>
      </c>
      <c r="C78" s="153">
        <f>'1. Key Assumptions &amp; Inputs'!C21</f>
        <v>0</v>
      </c>
      <c r="D78" s="153">
        <f>C78+1</f>
        <v>1</v>
      </c>
      <c r="E78" s="153">
        <f>D78+1</f>
        <v>2</v>
      </c>
      <c r="F78" s="153">
        <f>E78+1</f>
        <v>3</v>
      </c>
      <c r="G78" s="153">
        <f>F78+1</f>
        <v>4</v>
      </c>
      <c r="H78" s="75"/>
      <c r="I78" s="75"/>
      <c r="J78" s="75"/>
      <c r="K78" s="75"/>
      <c r="L78" s="75"/>
      <c r="M78" s="32"/>
      <c r="N78" s="77"/>
      <c r="O78" s="75"/>
      <c r="P78" s="75"/>
      <c r="Q78" s="75"/>
      <c r="R78" s="75"/>
      <c r="S78" s="75"/>
      <c r="T78" s="75"/>
      <c r="U78" s="32"/>
    </row>
    <row r="79" spans="2:21" s="10" customFormat="1" ht="13.9" x14ac:dyDescent="0.4">
      <c r="B79" s="255" t="str">
        <f>IF(B66&lt;&gt;"",B66,"")</f>
        <v/>
      </c>
      <c r="C79" s="127"/>
      <c r="D79" s="127"/>
      <c r="E79" s="127"/>
      <c r="F79" s="127"/>
      <c r="G79" s="127"/>
      <c r="H79" s="76"/>
      <c r="I79" s="76"/>
      <c r="J79" s="76"/>
      <c r="K79" s="76"/>
      <c r="L79" s="76"/>
      <c r="M79" s="32"/>
      <c r="N79" s="78"/>
      <c r="O79" s="76"/>
      <c r="P79" s="76"/>
      <c r="Q79" s="76"/>
      <c r="R79" s="76"/>
      <c r="S79" s="76"/>
      <c r="T79" s="76"/>
      <c r="U79" s="32"/>
    </row>
    <row r="80" spans="2:21" s="10" customFormat="1" x14ac:dyDescent="0.35">
      <c r="B80" s="255" t="str">
        <f t="shared" ref="B80:B83" si="2">IF(B67&lt;&gt;"",B67,"")</f>
        <v/>
      </c>
      <c r="C80" s="128"/>
      <c r="D80" s="128"/>
      <c r="E80" s="128"/>
      <c r="F80" s="128"/>
      <c r="G80" s="128"/>
      <c r="H80" s="76"/>
      <c r="I80" s="76"/>
      <c r="J80" s="76"/>
      <c r="K80" s="76"/>
      <c r="L80" s="76"/>
      <c r="M80" s="32"/>
      <c r="N80" s="79"/>
      <c r="O80" s="76"/>
      <c r="P80" s="76"/>
      <c r="Q80" s="76"/>
      <c r="R80" s="76"/>
      <c r="S80" s="76"/>
      <c r="T80" s="76"/>
      <c r="U80" s="32"/>
    </row>
    <row r="81" spans="2:25" s="10" customFormat="1" x14ac:dyDescent="0.35">
      <c r="B81" s="255" t="str">
        <f t="shared" si="2"/>
        <v/>
      </c>
      <c r="C81" s="128"/>
      <c r="D81" s="128"/>
      <c r="E81" s="128"/>
      <c r="F81" s="128"/>
      <c r="G81" s="128"/>
      <c r="H81" s="76"/>
      <c r="I81" s="76"/>
      <c r="J81" s="76"/>
      <c r="K81" s="76"/>
      <c r="L81" s="76"/>
      <c r="M81" s="32"/>
      <c r="N81" s="79"/>
      <c r="O81" s="76"/>
      <c r="P81" s="76"/>
      <c r="Q81" s="76"/>
      <c r="R81" s="76"/>
      <c r="S81" s="76"/>
      <c r="T81" s="76"/>
      <c r="U81" s="32"/>
    </row>
    <row r="82" spans="2:25" s="10" customFormat="1" x14ac:dyDescent="0.35">
      <c r="B82" s="255" t="str">
        <f t="shared" si="2"/>
        <v/>
      </c>
      <c r="C82" s="128"/>
      <c r="D82" s="128"/>
      <c r="E82" s="128"/>
      <c r="F82" s="128"/>
      <c r="G82" s="128"/>
      <c r="H82" s="76"/>
      <c r="I82" s="76"/>
      <c r="J82" s="76"/>
      <c r="K82" s="76"/>
      <c r="L82" s="76"/>
      <c r="M82" s="32"/>
      <c r="N82" s="79"/>
      <c r="O82" s="76"/>
      <c r="P82" s="76"/>
      <c r="Q82" s="76"/>
      <c r="R82" s="76"/>
      <c r="S82" s="76"/>
      <c r="T82" s="76"/>
      <c r="U82" s="32"/>
    </row>
    <row r="83" spans="2:25" s="10" customFormat="1" ht="12.75" customHeight="1" x14ac:dyDescent="0.35">
      <c r="B83" s="255" t="str">
        <f t="shared" si="2"/>
        <v/>
      </c>
      <c r="C83" s="128"/>
      <c r="D83" s="128"/>
      <c r="E83" s="128"/>
      <c r="F83" s="128"/>
      <c r="G83" s="128"/>
      <c r="H83" s="76"/>
      <c r="I83" s="76"/>
      <c r="J83" s="76"/>
      <c r="K83" s="76"/>
      <c r="L83" s="76"/>
      <c r="M83" s="32"/>
      <c r="N83" s="79"/>
      <c r="O83" s="76"/>
      <c r="P83" s="76"/>
      <c r="Q83" s="76"/>
      <c r="R83" s="76"/>
      <c r="S83" s="76"/>
      <c r="T83" s="76"/>
      <c r="U83" s="32"/>
    </row>
    <row r="84" spans="2:25" s="10" customFormat="1" ht="15" x14ac:dyDescent="0.4">
      <c r="B84" s="1"/>
      <c r="J84" s="8"/>
      <c r="K84" s="32"/>
      <c r="L84" s="32"/>
      <c r="M84" s="32"/>
      <c r="N84" s="32"/>
      <c r="O84" s="32"/>
      <c r="P84" s="32"/>
      <c r="Q84" s="32"/>
      <c r="R84" s="8"/>
      <c r="S84" s="32"/>
      <c r="T84" s="32"/>
      <c r="U84" s="32"/>
      <c r="V84" s="32"/>
      <c r="W84" s="32"/>
      <c r="X84" s="32"/>
      <c r="Y84" s="32"/>
    </row>
    <row r="85" spans="2:25" s="30" customFormat="1" ht="15" x14ac:dyDescent="0.4">
      <c r="B85" s="22" t="s">
        <v>229</v>
      </c>
    </row>
    <row r="86" spans="2:25" s="2" customFormat="1" ht="12.75" x14ac:dyDescent="0.35"/>
    <row r="87" spans="2:25" s="2" customFormat="1" ht="12.75" x14ac:dyDescent="0.35">
      <c r="B87" s="2" t="s">
        <v>166</v>
      </c>
    </row>
    <row r="88" spans="2:25" s="2" customFormat="1" ht="12.75" x14ac:dyDescent="0.35">
      <c r="B88" s="2" t="s">
        <v>280</v>
      </c>
    </row>
    <row r="89" spans="2:25" s="2" customFormat="1" ht="13.15" thickBot="1" x14ac:dyDescent="0.4"/>
    <row r="90" spans="2:25" ht="28.5" customHeight="1" thickBot="1" x14ac:dyDescent="0.4">
      <c r="B90" s="129" t="s">
        <v>136</v>
      </c>
      <c r="C90" s="130" t="s">
        <v>137</v>
      </c>
      <c r="D90" s="131" t="s">
        <v>138</v>
      </c>
      <c r="E90" s="29"/>
      <c r="F90" s="29"/>
      <c r="G90" s="29"/>
      <c r="H90" s="29"/>
      <c r="I90" s="29"/>
      <c r="J90" s="29"/>
      <c r="K90" s="29"/>
      <c r="L90" s="29"/>
      <c r="M90" s="29"/>
      <c r="N90" s="29"/>
      <c r="O90" s="29"/>
      <c r="P90" s="29"/>
      <c r="Q90" s="29"/>
      <c r="R90" s="29"/>
      <c r="S90" s="29"/>
      <c r="T90" s="29"/>
    </row>
    <row r="91" spans="2:25" ht="25.5" x14ac:dyDescent="0.35">
      <c r="B91" s="507" t="s">
        <v>139</v>
      </c>
      <c r="C91" s="132" t="s">
        <v>140</v>
      </c>
      <c r="D91" s="132" t="s">
        <v>143</v>
      </c>
      <c r="E91" s="81"/>
      <c r="F91" s="29"/>
      <c r="G91" s="29"/>
      <c r="H91" s="29"/>
      <c r="I91" s="29"/>
      <c r="J91" s="29"/>
      <c r="K91" s="29"/>
      <c r="L91" s="29"/>
      <c r="M91" s="29"/>
      <c r="N91" s="29"/>
      <c r="O91" s="29"/>
      <c r="P91" s="29"/>
      <c r="Q91" s="29"/>
      <c r="R91" s="29"/>
      <c r="S91" s="29"/>
      <c r="T91" s="29"/>
    </row>
    <row r="92" spans="2:25" ht="24" customHeight="1" x14ac:dyDescent="0.35">
      <c r="B92" s="508"/>
      <c r="C92" s="132" t="s">
        <v>141</v>
      </c>
      <c r="D92" s="132" t="s">
        <v>144</v>
      </c>
      <c r="E92" s="29"/>
      <c r="F92" s="29"/>
      <c r="G92" s="29"/>
      <c r="H92" s="29"/>
      <c r="I92" s="29"/>
      <c r="J92" s="29"/>
      <c r="K92" s="29"/>
      <c r="L92" s="29"/>
      <c r="M92" s="29"/>
      <c r="N92" s="29"/>
      <c r="O92" s="29"/>
      <c r="P92" s="29"/>
      <c r="Q92" s="29"/>
      <c r="R92" s="29"/>
      <c r="S92" s="29"/>
      <c r="T92" s="29"/>
    </row>
    <row r="93" spans="2:25" ht="24.75" customHeight="1" thickBot="1" x14ac:dyDescent="0.4">
      <c r="B93" s="509"/>
      <c r="C93" s="133" t="s">
        <v>142</v>
      </c>
      <c r="D93" s="133" t="s">
        <v>145</v>
      </c>
      <c r="E93" s="29"/>
      <c r="F93" s="29"/>
      <c r="G93" s="29"/>
      <c r="H93" s="29"/>
      <c r="I93" s="29"/>
      <c r="J93" s="29"/>
      <c r="K93" s="29"/>
      <c r="L93" s="29"/>
      <c r="M93" s="29"/>
      <c r="N93" s="29"/>
      <c r="O93" s="29"/>
      <c r="P93" s="29"/>
      <c r="Q93" s="29"/>
      <c r="R93" s="29"/>
      <c r="S93" s="29"/>
      <c r="T93" s="29"/>
    </row>
    <row r="94" spans="2:25" ht="24" customHeight="1" x14ac:dyDescent="0.35">
      <c r="B94" s="507" t="s">
        <v>146</v>
      </c>
      <c r="C94" s="132" t="s">
        <v>147</v>
      </c>
      <c r="D94" s="507" t="s">
        <v>150</v>
      </c>
      <c r="E94" s="29"/>
      <c r="F94" s="29"/>
      <c r="G94" s="29"/>
      <c r="H94" s="29"/>
      <c r="I94" s="29"/>
      <c r="J94" s="29"/>
      <c r="K94" s="29"/>
      <c r="L94" s="29"/>
      <c r="M94" s="29"/>
      <c r="N94" s="29"/>
      <c r="O94" s="29"/>
      <c r="P94" s="29"/>
      <c r="Q94" s="29"/>
      <c r="R94" s="29"/>
      <c r="S94" s="29"/>
      <c r="T94" s="29"/>
    </row>
    <row r="95" spans="2:25" ht="25.5" x14ac:dyDescent="0.35">
      <c r="B95" s="508"/>
      <c r="C95" s="132" t="s">
        <v>148</v>
      </c>
      <c r="D95" s="508"/>
      <c r="E95" s="29"/>
      <c r="F95" s="29"/>
      <c r="G95" s="29"/>
      <c r="H95" s="29"/>
      <c r="I95" s="29"/>
      <c r="J95" s="29"/>
      <c r="K95" s="29"/>
      <c r="L95" s="29"/>
      <c r="M95" s="29"/>
      <c r="N95" s="29"/>
      <c r="O95" s="29"/>
      <c r="P95" s="29"/>
      <c r="Q95" s="29"/>
      <c r="R95" s="29"/>
      <c r="S95" s="29"/>
      <c r="T95" s="29"/>
    </row>
    <row r="96" spans="2:25" ht="13.9" thickBot="1" x14ac:dyDescent="0.4">
      <c r="B96" s="509"/>
      <c r="C96" s="133" t="s">
        <v>149</v>
      </c>
      <c r="D96" s="509"/>
      <c r="E96" s="29"/>
      <c r="F96" s="29"/>
      <c r="G96" s="29"/>
      <c r="H96" s="29"/>
      <c r="I96" s="29"/>
      <c r="J96" s="29"/>
      <c r="K96" s="29"/>
      <c r="L96" s="29"/>
      <c r="M96" s="29"/>
      <c r="N96" s="29"/>
      <c r="O96" s="29"/>
      <c r="P96" s="29"/>
      <c r="Q96" s="29"/>
      <c r="R96" s="29"/>
      <c r="S96" s="29"/>
      <c r="T96" s="29"/>
    </row>
    <row r="97" spans="2:20" ht="63.75" x14ac:dyDescent="0.35">
      <c r="B97" s="507" t="s">
        <v>151</v>
      </c>
      <c r="C97" s="132" t="s">
        <v>152</v>
      </c>
      <c r="D97" s="132" t="s">
        <v>155</v>
      </c>
      <c r="E97" s="29"/>
      <c r="F97" s="29"/>
      <c r="G97" s="29"/>
      <c r="H97" s="29"/>
      <c r="I97" s="29"/>
      <c r="J97" s="29"/>
      <c r="K97" s="29"/>
      <c r="L97" s="29"/>
      <c r="M97" s="29"/>
      <c r="N97" s="29"/>
      <c r="O97" s="29"/>
      <c r="P97" s="29"/>
      <c r="Q97" s="29"/>
      <c r="R97" s="29"/>
      <c r="S97" s="29"/>
      <c r="T97" s="29"/>
    </row>
    <row r="98" spans="2:20" ht="63.75" x14ac:dyDescent="0.35">
      <c r="B98" s="508"/>
      <c r="C98" s="132" t="s">
        <v>153</v>
      </c>
      <c r="D98" s="132" t="s">
        <v>156</v>
      </c>
      <c r="E98" s="29"/>
      <c r="F98" s="29"/>
      <c r="G98" s="29"/>
      <c r="H98" s="29"/>
      <c r="I98" s="29"/>
      <c r="J98" s="29"/>
      <c r="K98" s="29"/>
      <c r="L98" s="29"/>
      <c r="M98" s="29"/>
      <c r="N98" s="29"/>
      <c r="O98" s="29"/>
      <c r="P98" s="29"/>
      <c r="Q98" s="29"/>
      <c r="R98" s="29"/>
      <c r="S98" s="29"/>
      <c r="T98" s="29"/>
    </row>
    <row r="99" spans="2:20" ht="51.4" thickBot="1" x14ac:dyDescent="0.4">
      <c r="B99" s="509"/>
      <c r="C99" s="133" t="s">
        <v>154</v>
      </c>
      <c r="D99" s="133" t="s">
        <v>157</v>
      </c>
      <c r="E99" s="29"/>
      <c r="F99" s="29"/>
      <c r="G99" s="29"/>
      <c r="H99" s="29"/>
      <c r="I99" s="29"/>
      <c r="J99" s="29"/>
      <c r="K99" s="29"/>
      <c r="L99" s="29"/>
      <c r="M99" s="29"/>
      <c r="N99" s="29"/>
      <c r="O99" s="29"/>
      <c r="P99" s="29"/>
      <c r="Q99" s="29"/>
      <c r="R99" s="29"/>
      <c r="S99" s="29"/>
      <c r="T99" s="29"/>
    </row>
    <row r="100" spans="2:20" ht="38.25" x14ac:dyDescent="0.35">
      <c r="B100" s="507" t="s">
        <v>158</v>
      </c>
      <c r="C100" s="132" t="s">
        <v>159</v>
      </c>
      <c r="D100" s="132" t="s">
        <v>163</v>
      </c>
      <c r="E100" s="29"/>
      <c r="F100" s="29"/>
      <c r="G100" s="29"/>
      <c r="H100" s="29"/>
      <c r="I100" s="29"/>
      <c r="J100" s="29"/>
      <c r="K100" s="29"/>
      <c r="L100" s="29"/>
      <c r="M100" s="29"/>
      <c r="N100" s="29"/>
      <c r="O100" s="29"/>
      <c r="P100" s="29"/>
      <c r="Q100" s="29"/>
      <c r="R100" s="29"/>
      <c r="S100" s="29"/>
      <c r="T100" s="29"/>
    </row>
    <row r="101" spans="2:20" ht="63.75" x14ac:dyDescent="0.35">
      <c r="B101" s="508"/>
      <c r="C101" s="132" t="s">
        <v>160</v>
      </c>
      <c r="D101" s="132" t="s">
        <v>164</v>
      </c>
      <c r="E101" s="29"/>
      <c r="F101" s="29"/>
      <c r="G101" s="29"/>
      <c r="H101" s="29"/>
      <c r="I101" s="29"/>
      <c r="J101" s="29"/>
      <c r="K101" s="29"/>
      <c r="L101" s="29"/>
      <c r="M101" s="29"/>
      <c r="N101" s="29"/>
      <c r="O101" s="29"/>
      <c r="P101" s="29"/>
      <c r="Q101" s="29"/>
      <c r="R101" s="29"/>
      <c r="S101" s="29"/>
      <c r="T101" s="29"/>
    </row>
    <row r="102" spans="2:20" ht="51" x14ac:dyDescent="0.35">
      <c r="B102" s="508"/>
      <c r="C102" s="132" t="s">
        <v>161</v>
      </c>
      <c r="D102" s="132" t="s">
        <v>165</v>
      </c>
      <c r="E102" s="29"/>
      <c r="F102" s="29"/>
      <c r="G102" s="29"/>
      <c r="H102" s="29"/>
      <c r="I102" s="29"/>
      <c r="J102" s="29"/>
      <c r="K102" s="29"/>
      <c r="L102" s="29"/>
      <c r="M102" s="29"/>
      <c r="N102" s="29"/>
      <c r="O102" s="29"/>
      <c r="P102" s="29"/>
      <c r="Q102" s="29"/>
      <c r="R102" s="29"/>
      <c r="S102" s="29"/>
      <c r="T102" s="29"/>
    </row>
    <row r="103" spans="2:20" ht="13.9" thickBot="1" x14ac:dyDescent="0.4">
      <c r="B103" s="509"/>
      <c r="C103" s="133" t="s">
        <v>162</v>
      </c>
      <c r="D103" s="134"/>
      <c r="E103" s="29"/>
      <c r="F103" s="29"/>
      <c r="G103" s="29"/>
      <c r="H103" s="29"/>
      <c r="I103" s="29"/>
      <c r="J103" s="29"/>
      <c r="K103" s="29"/>
      <c r="L103" s="29"/>
      <c r="M103" s="29"/>
      <c r="N103" s="29"/>
      <c r="O103" s="29"/>
      <c r="P103" s="29"/>
      <c r="Q103" s="29"/>
      <c r="R103" s="29"/>
      <c r="S103" s="29"/>
      <c r="T103" s="29"/>
    </row>
    <row r="104" spans="2:20" x14ac:dyDescent="0.35">
      <c r="B104" s="29"/>
      <c r="C104" s="29"/>
      <c r="D104" s="29"/>
      <c r="E104" s="29"/>
      <c r="F104" s="29"/>
      <c r="G104" s="29"/>
      <c r="H104" s="29"/>
      <c r="I104" s="29"/>
      <c r="J104" s="29"/>
      <c r="K104" s="29"/>
      <c r="L104" s="29"/>
      <c r="M104" s="29"/>
      <c r="N104" s="29"/>
      <c r="O104" s="29"/>
      <c r="P104" s="29"/>
      <c r="Q104" s="29"/>
      <c r="R104" s="29"/>
      <c r="S104" s="29"/>
      <c r="T104" s="29"/>
    </row>
    <row r="105" spans="2:20" s="28" customFormat="1" ht="15" x14ac:dyDescent="0.4">
      <c r="B105" s="22" t="s">
        <v>435</v>
      </c>
    </row>
    <row r="106" spans="2:20" ht="13.9" x14ac:dyDescent="0.4">
      <c r="B106" s="3"/>
      <c r="C106" s="59"/>
      <c r="D106" s="2"/>
      <c r="E106" s="2"/>
      <c r="F106" s="2"/>
      <c r="G106" s="2"/>
      <c r="H106" s="2"/>
      <c r="I106" s="2"/>
    </row>
    <row r="107" spans="2:20" ht="12.75" customHeight="1" x14ac:dyDescent="0.35">
      <c r="B107" s="2" t="s">
        <v>452</v>
      </c>
      <c r="C107" s="62"/>
      <c r="D107" s="62"/>
      <c r="E107" s="62"/>
      <c r="F107" s="62"/>
      <c r="G107" s="62"/>
      <c r="H107" s="62"/>
      <c r="I107" s="62"/>
    </row>
    <row r="109" spans="2:20" x14ac:dyDescent="0.35">
      <c r="B109" s="407" t="s">
        <v>188</v>
      </c>
      <c r="C109" s="408"/>
      <c r="D109" s="409"/>
      <c r="E109" s="43" t="s">
        <v>287</v>
      </c>
      <c r="F109" s="232"/>
      <c r="G109" s="232"/>
      <c r="H109" s="233"/>
    </row>
    <row r="110" spans="2:20" ht="13.9" x14ac:dyDescent="0.4">
      <c r="B110" s="440"/>
      <c r="C110" s="441"/>
      <c r="D110" s="442"/>
      <c r="E110" s="467"/>
      <c r="F110" s="468"/>
      <c r="G110" s="468"/>
      <c r="H110" s="469"/>
    </row>
    <row r="111" spans="2:20" ht="13.9" x14ac:dyDescent="0.4">
      <c r="B111" s="440"/>
      <c r="C111" s="441"/>
      <c r="D111" s="442"/>
      <c r="E111" s="467"/>
      <c r="F111" s="468"/>
      <c r="G111" s="468"/>
      <c r="H111" s="469"/>
    </row>
    <row r="112" spans="2:20" ht="13.9" x14ac:dyDescent="0.4">
      <c r="B112" s="440"/>
      <c r="C112" s="441"/>
      <c r="D112" s="442"/>
      <c r="E112" s="467"/>
      <c r="F112" s="468"/>
      <c r="G112" s="468"/>
      <c r="H112" s="469"/>
    </row>
    <row r="113" spans="2:8" ht="13.9" x14ac:dyDescent="0.4">
      <c r="B113" s="440"/>
      <c r="C113" s="441"/>
      <c r="D113" s="442"/>
      <c r="E113" s="467"/>
      <c r="F113" s="468"/>
      <c r="G113" s="468"/>
      <c r="H113" s="469"/>
    </row>
    <row r="114" spans="2:8" ht="13.9" x14ac:dyDescent="0.4">
      <c r="B114" s="440"/>
      <c r="C114" s="441"/>
      <c r="D114" s="442"/>
      <c r="E114" s="467"/>
      <c r="F114" s="468"/>
      <c r="G114" s="468"/>
      <c r="H114" s="469"/>
    </row>
    <row r="115" spans="2:8" ht="13.9" x14ac:dyDescent="0.4">
      <c r="B115" s="440"/>
      <c r="C115" s="441"/>
      <c r="D115" s="442"/>
      <c r="E115" s="467"/>
      <c r="F115" s="468"/>
      <c r="G115" s="468"/>
      <c r="H115" s="469"/>
    </row>
  </sheetData>
  <mergeCells count="27">
    <mergeCell ref="B115:D115"/>
    <mergeCell ref="E115:H115"/>
    <mergeCell ref="B112:D112"/>
    <mergeCell ref="E112:H112"/>
    <mergeCell ref="B113:D113"/>
    <mergeCell ref="E113:H113"/>
    <mergeCell ref="B114:D114"/>
    <mergeCell ref="E114:H114"/>
    <mergeCell ref="B109:D109"/>
    <mergeCell ref="B110:D110"/>
    <mergeCell ref="E110:H110"/>
    <mergeCell ref="B111:D111"/>
    <mergeCell ref="E111:H111"/>
    <mergeCell ref="B37:B38"/>
    <mergeCell ref="C46:G46"/>
    <mergeCell ref="B46:B47"/>
    <mergeCell ref="C37:G37"/>
    <mergeCell ref="B97:B99"/>
    <mergeCell ref="B100:B103"/>
    <mergeCell ref="B91:B93"/>
    <mergeCell ref="B94:B96"/>
    <mergeCell ref="D94:D96"/>
    <mergeCell ref="E65:G65"/>
    <mergeCell ref="E66:G66"/>
    <mergeCell ref="E67:G67"/>
    <mergeCell ref="E68:G68"/>
    <mergeCell ref="E69:G69"/>
  </mergeCells>
  <hyperlinks>
    <hyperlink ref="B15" r:id="rId1" xr:uid="{D9FA57E3-1D18-475A-8DAD-16E3B13B8BB0}"/>
    <hyperlink ref="B27" r:id="rId2" xr:uid="{BDD6A711-D9A9-46B8-87C7-2A2E22ACA894}"/>
    <hyperlink ref="B62" r:id="rId3" xr:uid="{EBA90370-02DF-415F-AF35-148A8D6A6EFB}"/>
    <hyperlink ref="B33" r:id="rId4" xr:uid="{B05B73C5-1876-4B8F-B8C1-252C32339E7B}"/>
  </hyperlinks>
  <pageMargins left="0.11811023622047245" right="0.11811023622047245" top="0.19685039370078741" bottom="0.15748031496062992" header="0.31496062992125984" footer="0.31496062992125984"/>
  <pageSetup paperSize="9" scale="46" orientation="landscape" horizontalDpi="300" verticalDpi="300" r:id="rId5"/>
  <legacyDrawing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6" tint="0.39997558519241921"/>
  </sheetPr>
  <dimension ref="B1:L14"/>
  <sheetViews>
    <sheetView showGridLines="0" workbookViewId="0">
      <pane ySplit="1" topLeftCell="A2" activePane="bottomLeft" state="frozen"/>
      <selection pane="bottomLeft" activeCell="B1" sqref="B1"/>
    </sheetView>
  </sheetViews>
  <sheetFormatPr defaultRowHeight="13.5" x14ac:dyDescent="0.35"/>
  <cols>
    <col min="1" max="1" width="2.625" style="12" customWidth="1"/>
    <col min="2" max="2" width="32.875" style="12" customWidth="1"/>
    <col min="3" max="4" width="30.625" style="12" customWidth="1"/>
    <col min="5" max="5" width="20.625" style="12" customWidth="1"/>
    <col min="6" max="6" width="30.625" style="12" customWidth="1"/>
    <col min="7" max="7" width="20.625" style="12" customWidth="1"/>
    <col min="8" max="8" width="15.875" style="12" customWidth="1"/>
    <col min="9" max="16384" width="9" style="12"/>
  </cols>
  <sheetData>
    <row r="1" spans="2:12" s="168" customFormat="1" ht="22.5" x14ac:dyDescent="0.6">
      <c r="B1" s="110" t="s">
        <v>298</v>
      </c>
    </row>
    <row r="2" spans="2:12" ht="12.75" customHeight="1" x14ac:dyDescent="0.4">
      <c r="B2" s="6"/>
    </row>
    <row r="3" spans="2:12" x14ac:dyDescent="0.35">
      <c r="B3" s="37" t="s">
        <v>77</v>
      </c>
      <c r="C3" s="37"/>
      <c r="D3" s="37"/>
      <c r="E3" s="37"/>
      <c r="F3" s="37"/>
      <c r="G3" s="37"/>
      <c r="H3" s="37"/>
    </row>
    <row r="4" spans="2:12" x14ac:dyDescent="0.35">
      <c r="B4" s="37" t="s">
        <v>78</v>
      </c>
      <c r="C4" s="37"/>
      <c r="D4" s="37"/>
      <c r="E4" s="37"/>
      <c r="F4" s="37"/>
      <c r="G4" s="37"/>
      <c r="H4" s="37"/>
    </row>
    <row r="5" spans="2:12" x14ac:dyDescent="0.35">
      <c r="B5" s="80" t="s">
        <v>79</v>
      </c>
      <c r="C5" s="80"/>
      <c r="D5" s="80"/>
      <c r="E5" s="80"/>
      <c r="F5" s="80"/>
      <c r="G5" s="80"/>
      <c r="H5" s="80"/>
    </row>
    <row r="7" spans="2:12" x14ac:dyDescent="0.35">
      <c r="B7" s="288"/>
      <c r="C7" s="42" t="s">
        <v>21</v>
      </c>
      <c r="D7" s="42" t="s">
        <v>10</v>
      </c>
      <c r="E7" s="42" t="s">
        <v>11</v>
      </c>
      <c r="F7" s="42" t="s">
        <v>169</v>
      </c>
      <c r="G7" s="42" t="s">
        <v>12</v>
      </c>
    </row>
    <row r="8" spans="2:12" x14ac:dyDescent="0.35">
      <c r="B8" s="44" t="s">
        <v>13</v>
      </c>
      <c r="C8" s="103"/>
      <c r="D8" s="104"/>
      <c r="E8" s="38"/>
      <c r="F8" s="104"/>
      <c r="G8" s="105"/>
      <c r="I8" s="2"/>
      <c r="J8" s="2"/>
      <c r="K8" s="2"/>
      <c r="L8" s="2"/>
    </row>
    <row r="9" spans="2:12" x14ac:dyDescent="0.35">
      <c r="B9" s="44" t="s">
        <v>14</v>
      </c>
      <c r="C9" s="103"/>
      <c r="D9" s="104"/>
      <c r="E9" s="38"/>
      <c r="F9" s="104"/>
      <c r="G9" s="104"/>
      <c r="I9" s="2"/>
      <c r="J9" s="2"/>
      <c r="K9" s="2"/>
      <c r="L9" s="2"/>
    </row>
    <row r="10" spans="2:12" x14ac:dyDescent="0.35">
      <c r="B10" s="44" t="s">
        <v>15</v>
      </c>
      <c r="C10" s="103"/>
      <c r="D10" s="104"/>
      <c r="E10" s="38"/>
      <c r="F10" s="104"/>
      <c r="G10" s="104"/>
      <c r="I10" s="2"/>
      <c r="J10" s="2"/>
      <c r="K10" s="2"/>
      <c r="L10" s="2"/>
    </row>
    <row r="11" spans="2:12" x14ac:dyDescent="0.35">
      <c r="B11" s="44" t="s">
        <v>16</v>
      </c>
      <c r="C11" s="103"/>
      <c r="D11" s="104"/>
      <c r="E11" s="38"/>
      <c r="F11" s="104"/>
      <c r="G11" s="104"/>
    </row>
    <row r="12" spans="2:12" x14ac:dyDescent="0.35">
      <c r="B12" s="44" t="s">
        <v>17</v>
      </c>
      <c r="C12" s="103"/>
      <c r="D12" s="104"/>
      <c r="E12" s="38"/>
      <c r="F12" s="104"/>
      <c r="G12" s="104"/>
    </row>
    <row r="13" spans="2:12" x14ac:dyDescent="0.35">
      <c r="B13" s="44" t="s">
        <v>18</v>
      </c>
      <c r="C13" s="103"/>
      <c r="D13" s="104"/>
      <c r="E13" s="38"/>
      <c r="F13" s="104"/>
      <c r="G13" s="104"/>
    </row>
    <row r="14" spans="2:12" x14ac:dyDescent="0.35">
      <c r="G14" s="2"/>
    </row>
  </sheetData>
  <dataValidations count="2">
    <dataValidation type="list" allowBlank="1" showErrorMessage="1" sqref="E8:E13" xr:uid="{00000000-0002-0000-0D00-000000000000}">
      <formula1>DataSource</formula1>
    </dataValidation>
    <dataValidation allowBlank="1" showErrorMessage="1" sqref="C8:D13 F8:F13 G8:G13" xr:uid="{00000000-0002-0000-0D00-000001000000}"/>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3"/>
    <pageSetUpPr fitToPage="1"/>
  </sheetPr>
  <dimension ref="A1:AD520"/>
  <sheetViews>
    <sheetView showGridLines="0" zoomScaleNormal="100" zoomScaleSheetLayoutView="100" workbookViewId="0">
      <pane ySplit="1" topLeftCell="A58" activePane="bottomLeft" state="frozen"/>
      <selection pane="bottomLeft" activeCell="D64" sqref="D64"/>
    </sheetView>
  </sheetViews>
  <sheetFormatPr defaultRowHeight="13.5" x14ac:dyDescent="0.35"/>
  <cols>
    <col min="1" max="1" width="2.625" style="49" customWidth="1"/>
    <col min="2" max="2" width="25.625" style="52" customWidth="1"/>
    <col min="3" max="3" width="28.125" style="55" customWidth="1"/>
    <col min="4" max="8" width="28.125" style="52" customWidth="1"/>
    <col min="9" max="13" width="15.875" style="52" customWidth="1"/>
    <col min="14" max="14" width="9.375" style="54" customWidth="1"/>
    <col min="15" max="16384" width="9" style="54"/>
  </cols>
  <sheetData>
    <row r="1" spans="1:28" s="135" customFormat="1" ht="32.25" customHeight="1" x14ac:dyDescent="0.35">
      <c r="B1" s="137" t="s">
        <v>289</v>
      </c>
      <c r="D1" s="136"/>
      <c r="E1" s="136"/>
      <c r="F1" s="136"/>
      <c r="G1" s="136"/>
      <c r="H1" s="136"/>
      <c r="I1" s="136"/>
      <c r="J1" s="136"/>
      <c r="K1" s="136"/>
      <c r="L1" s="136"/>
      <c r="M1" s="136"/>
    </row>
    <row r="2" spans="1:28" ht="13.9" x14ac:dyDescent="0.4">
      <c r="A2" s="46"/>
      <c r="B2" s="48"/>
      <c r="C2" s="68"/>
      <c r="D2" s="47"/>
      <c r="E2" s="48"/>
      <c r="F2" s="48"/>
      <c r="G2" s="48"/>
      <c r="H2" s="48"/>
      <c r="I2" s="48"/>
      <c r="J2" s="48"/>
      <c r="K2" s="48"/>
      <c r="L2" s="48"/>
      <c r="M2" s="48"/>
      <c r="N2" s="69"/>
      <c r="O2" s="69"/>
      <c r="P2" s="69"/>
      <c r="Q2" s="69"/>
      <c r="R2" s="69"/>
      <c r="S2" s="69"/>
      <c r="T2" s="69"/>
      <c r="U2" s="69"/>
      <c r="V2" s="69"/>
      <c r="W2" s="69"/>
      <c r="X2" s="69"/>
      <c r="Y2" s="69"/>
      <c r="Z2" s="69"/>
      <c r="AA2" s="69"/>
      <c r="AB2" s="69"/>
    </row>
    <row r="3" spans="1:28" s="26" customFormat="1" ht="15" x14ac:dyDescent="0.4">
      <c r="B3" s="22" t="s">
        <v>175</v>
      </c>
    </row>
    <row r="4" spans="1:28" s="64" customFormat="1" ht="13.9" x14ac:dyDescent="0.4">
      <c r="A4" s="46"/>
      <c r="B4" s="48"/>
      <c r="C4" s="68"/>
      <c r="D4" s="47"/>
      <c r="E4" s="48"/>
      <c r="F4" s="48"/>
      <c r="G4" s="48"/>
      <c r="H4" s="48"/>
      <c r="I4" s="48"/>
      <c r="J4" s="48"/>
      <c r="K4" s="48"/>
      <c r="L4" s="48"/>
      <c r="M4" s="48"/>
      <c r="N4" s="69"/>
      <c r="O4" s="69"/>
      <c r="P4" s="69"/>
      <c r="Q4" s="69"/>
      <c r="R4" s="69"/>
      <c r="S4" s="69"/>
      <c r="T4" s="69"/>
      <c r="U4" s="69"/>
      <c r="V4" s="69"/>
      <c r="W4" s="69"/>
      <c r="X4" s="69"/>
      <c r="Y4" s="69"/>
      <c r="Z4" s="69"/>
      <c r="AA4" s="69"/>
      <c r="AB4" s="69"/>
    </row>
    <row r="5" spans="1:28" s="64" customFormat="1" ht="13.9" x14ac:dyDescent="0.4">
      <c r="A5" s="324" t="s">
        <v>172</v>
      </c>
      <c r="B5" s="2" t="s">
        <v>425</v>
      </c>
      <c r="C5" s="68"/>
      <c r="D5" s="47"/>
      <c r="E5" s="48"/>
      <c r="F5" s="48"/>
      <c r="G5" s="48"/>
      <c r="H5" s="48"/>
      <c r="I5" s="48"/>
      <c r="J5" s="48"/>
      <c r="K5" s="48"/>
      <c r="L5" s="48"/>
      <c r="M5" s="48"/>
      <c r="N5" s="69"/>
      <c r="O5" s="69"/>
      <c r="P5" s="69"/>
      <c r="Q5" s="69"/>
      <c r="R5" s="69"/>
      <c r="S5" s="69"/>
      <c r="T5" s="69"/>
      <c r="U5" s="69"/>
      <c r="V5" s="69"/>
      <c r="W5" s="69"/>
      <c r="X5" s="69"/>
      <c r="Y5" s="69"/>
      <c r="Z5" s="69"/>
      <c r="AA5" s="69"/>
      <c r="AB5" s="69"/>
    </row>
    <row r="6" spans="1:28" s="64" customFormat="1" ht="13.9" x14ac:dyDescent="0.4">
      <c r="A6" s="324" t="s">
        <v>172</v>
      </c>
      <c r="B6" s="3" t="s">
        <v>438</v>
      </c>
      <c r="C6" s="68"/>
      <c r="D6" s="47"/>
      <c r="E6" s="48"/>
      <c r="F6" s="48"/>
      <c r="G6" s="48"/>
      <c r="H6" s="48"/>
      <c r="I6" s="48"/>
      <c r="J6" s="48"/>
      <c r="K6" s="48"/>
      <c r="L6" s="48"/>
      <c r="M6" s="48"/>
      <c r="N6" s="69"/>
      <c r="O6" s="69"/>
      <c r="P6" s="69"/>
      <c r="Q6" s="69"/>
      <c r="R6" s="69"/>
      <c r="S6" s="69"/>
      <c r="T6" s="69"/>
      <c r="U6" s="69"/>
      <c r="V6" s="69"/>
      <c r="W6" s="69"/>
      <c r="X6" s="69"/>
      <c r="Y6" s="69"/>
      <c r="Z6" s="69"/>
      <c r="AA6" s="69"/>
      <c r="AB6" s="69"/>
    </row>
    <row r="7" spans="1:28" s="64" customFormat="1" ht="13.9" x14ac:dyDescent="0.4">
      <c r="A7" s="324" t="s">
        <v>172</v>
      </c>
      <c r="B7" s="179" t="s">
        <v>319</v>
      </c>
      <c r="D7" s="47"/>
      <c r="E7" s="47"/>
      <c r="F7" s="48"/>
      <c r="G7" s="48"/>
      <c r="H7" s="48"/>
      <c r="I7" s="48"/>
      <c r="J7" s="48"/>
      <c r="K7" s="48"/>
      <c r="L7" s="69"/>
      <c r="M7" s="69"/>
      <c r="N7" s="69"/>
      <c r="O7" s="69"/>
      <c r="P7" s="69"/>
      <c r="Q7" s="69"/>
      <c r="R7" s="69"/>
      <c r="S7" s="69"/>
      <c r="T7" s="69"/>
      <c r="U7" s="69"/>
      <c r="V7" s="69"/>
      <c r="W7" s="69"/>
      <c r="X7" s="69"/>
      <c r="Y7" s="69"/>
      <c r="Z7" s="69"/>
    </row>
    <row r="8" spans="1:28" s="64" customFormat="1" ht="13.9" x14ac:dyDescent="0.4">
      <c r="A8" s="324" t="s">
        <v>172</v>
      </c>
      <c r="B8" s="39" t="s">
        <v>426</v>
      </c>
      <c r="D8" s="47"/>
      <c r="E8" s="47"/>
      <c r="F8" s="48"/>
      <c r="G8" s="48"/>
      <c r="H8" s="48"/>
      <c r="I8" s="48"/>
      <c r="J8" s="48"/>
      <c r="K8" s="48"/>
      <c r="L8" s="69"/>
      <c r="M8" s="69"/>
      <c r="N8" s="69"/>
      <c r="O8" s="69"/>
      <c r="P8" s="69"/>
      <c r="Q8" s="69"/>
      <c r="R8" s="69"/>
      <c r="S8" s="69"/>
      <c r="T8" s="69"/>
      <c r="U8" s="69"/>
      <c r="V8" s="69"/>
      <c r="W8" s="69"/>
      <c r="X8" s="69"/>
      <c r="Y8" s="69"/>
      <c r="Z8" s="69"/>
    </row>
    <row r="9" spans="1:28" s="64" customFormat="1" ht="13.9" x14ac:dyDescent="0.4">
      <c r="A9" s="324" t="s">
        <v>172</v>
      </c>
      <c r="B9" s="39" t="s">
        <v>427</v>
      </c>
      <c r="D9" s="47"/>
      <c r="E9" s="47"/>
      <c r="F9" s="48"/>
      <c r="G9" s="48"/>
      <c r="H9" s="48"/>
      <c r="I9" s="48"/>
      <c r="J9" s="48"/>
      <c r="K9" s="48"/>
      <c r="L9" s="69"/>
      <c r="M9" s="69"/>
      <c r="N9" s="69"/>
      <c r="O9" s="69"/>
      <c r="P9" s="69"/>
      <c r="Q9" s="69"/>
      <c r="R9" s="69"/>
      <c r="S9" s="69"/>
      <c r="T9" s="69"/>
      <c r="U9" s="69"/>
      <c r="V9" s="69"/>
      <c r="W9" s="69"/>
      <c r="X9" s="69"/>
      <c r="Y9" s="69"/>
      <c r="Z9" s="69"/>
    </row>
    <row r="10" spans="1:28" s="64" customFormat="1" ht="13.9" x14ac:dyDescent="0.4">
      <c r="A10" s="324" t="s">
        <v>172</v>
      </c>
      <c r="B10" s="39" t="s">
        <v>428</v>
      </c>
      <c r="D10" s="47"/>
      <c r="E10" s="47"/>
      <c r="F10" s="48"/>
      <c r="G10" s="48"/>
      <c r="H10" s="48"/>
      <c r="I10" s="48"/>
      <c r="J10" s="48"/>
      <c r="K10" s="48"/>
      <c r="L10" s="69"/>
      <c r="M10" s="69"/>
      <c r="N10" s="69"/>
      <c r="O10" s="69"/>
      <c r="P10" s="69"/>
      <c r="Q10" s="69"/>
      <c r="R10" s="69"/>
      <c r="S10" s="69"/>
      <c r="T10" s="69"/>
      <c r="U10" s="69"/>
      <c r="V10" s="69"/>
      <c r="W10" s="69"/>
      <c r="X10" s="69"/>
      <c r="Y10" s="69"/>
      <c r="Z10" s="69"/>
    </row>
    <row r="11" spans="1:28" s="12" customFormat="1" x14ac:dyDescent="0.35">
      <c r="A11" s="393" t="s">
        <v>172</v>
      </c>
      <c r="B11" s="2" t="s">
        <v>431</v>
      </c>
    </row>
    <row r="12" spans="1:28" s="216" customFormat="1" ht="13.9" x14ac:dyDescent="0.4">
      <c r="A12" s="321"/>
      <c r="B12" s="74"/>
      <c r="C12" s="25"/>
      <c r="D12" s="322"/>
      <c r="E12" s="322"/>
      <c r="F12" s="323"/>
      <c r="G12" s="323"/>
      <c r="H12" s="323"/>
      <c r="I12" s="323"/>
      <c r="J12" s="323"/>
      <c r="K12" s="323"/>
      <c r="L12" s="195"/>
      <c r="M12" s="195"/>
      <c r="N12" s="195"/>
      <c r="O12" s="195"/>
      <c r="P12" s="195"/>
      <c r="Q12" s="195"/>
      <c r="R12" s="195"/>
      <c r="S12" s="195"/>
      <c r="T12" s="195"/>
      <c r="U12" s="195"/>
      <c r="V12" s="195"/>
      <c r="W12" s="195"/>
      <c r="X12" s="195"/>
      <c r="Y12" s="195"/>
      <c r="Z12" s="195"/>
    </row>
    <row r="13" spans="1:28" s="28" customFormat="1" ht="15" x14ac:dyDescent="0.4">
      <c r="B13" s="22" t="s">
        <v>302</v>
      </c>
      <c r="C13" s="27"/>
    </row>
    <row r="14" spans="1:28" s="64" customFormat="1" ht="13.9" x14ac:dyDescent="0.4">
      <c r="A14" s="46"/>
      <c r="B14" s="48"/>
      <c r="C14" s="39"/>
      <c r="D14" s="47"/>
      <c r="E14" s="47"/>
      <c r="F14" s="48"/>
      <c r="G14" s="48"/>
      <c r="H14" s="48"/>
      <c r="I14" s="48"/>
      <c r="J14" s="48"/>
      <c r="K14" s="48"/>
      <c r="L14" s="69"/>
      <c r="M14" s="69"/>
      <c r="N14" s="69"/>
      <c r="O14" s="69"/>
      <c r="P14" s="69"/>
      <c r="Q14" s="69"/>
      <c r="R14" s="69"/>
      <c r="S14" s="69"/>
      <c r="T14" s="69"/>
      <c r="U14" s="69"/>
      <c r="V14" s="69"/>
      <c r="W14" s="69"/>
      <c r="X14" s="69"/>
      <c r="Y14" s="69"/>
      <c r="Z14" s="69"/>
    </row>
    <row r="15" spans="1:28" s="64" customFormat="1" ht="13.9" x14ac:dyDescent="0.4">
      <c r="A15" s="324" t="s">
        <v>172</v>
      </c>
      <c r="B15" s="65" t="s">
        <v>430</v>
      </c>
      <c r="C15" s="39"/>
      <c r="D15" s="47"/>
      <c r="E15" s="47"/>
      <c r="F15" s="48"/>
      <c r="G15" s="48"/>
      <c r="H15" s="48"/>
      <c r="I15" s="48"/>
      <c r="J15" s="48"/>
      <c r="K15" s="48"/>
      <c r="L15" s="69"/>
      <c r="M15" s="69"/>
      <c r="N15" s="69"/>
      <c r="O15" s="69"/>
      <c r="P15" s="69"/>
      <c r="Q15" s="69"/>
      <c r="R15" s="69"/>
      <c r="S15" s="69"/>
      <c r="T15" s="69"/>
      <c r="U15" s="69"/>
      <c r="V15" s="69"/>
      <c r="W15" s="69"/>
      <c r="X15" s="69"/>
      <c r="Y15" s="69"/>
      <c r="Z15" s="69"/>
    </row>
    <row r="16" spans="1:28" s="64" customFormat="1" ht="13.9" x14ac:dyDescent="0.4">
      <c r="A16" s="46"/>
      <c r="B16" s="48"/>
      <c r="C16" s="39"/>
      <c r="D16" s="47"/>
      <c r="E16" s="47"/>
      <c r="F16" s="48"/>
      <c r="G16" s="48"/>
      <c r="H16" s="48"/>
      <c r="I16" s="48"/>
      <c r="J16" s="48"/>
      <c r="K16" s="48"/>
      <c r="L16" s="69"/>
      <c r="M16" s="69"/>
      <c r="N16" s="69"/>
      <c r="O16" s="69"/>
      <c r="P16" s="69"/>
      <c r="Q16" s="69"/>
      <c r="R16" s="69"/>
      <c r="S16" s="69"/>
      <c r="T16" s="69"/>
      <c r="U16" s="69"/>
      <c r="V16" s="69"/>
      <c r="W16" s="69"/>
      <c r="X16" s="69"/>
      <c r="Y16" s="69"/>
      <c r="Z16" s="69"/>
    </row>
    <row r="17" spans="1:27" s="64" customFormat="1" ht="13.9" x14ac:dyDescent="0.4">
      <c r="A17" s="46"/>
      <c r="B17" s="191" t="s">
        <v>309</v>
      </c>
      <c r="C17" s="273" t="s">
        <v>257</v>
      </c>
      <c r="E17" s="48"/>
      <c r="F17" s="48"/>
      <c r="G17" s="48"/>
      <c r="H17" s="48"/>
      <c r="I17" s="48"/>
      <c r="J17" s="48"/>
      <c r="K17" s="69"/>
      <c r="L17" s="69"/>
      <c r="M17" s="69"/>
      <c r="N17" s="69"/>
      <c r="O17" s="69"/>
      <c r="P17" s="69"/>
      <c r="Q17" s="69"/>
      <c r="R17" s="69"/>
      <c r="S17" s="69"/>
      <c r="T17" s="69"/>
      <c r="U17" s="69"/>
      <c r="V17" s="69"/>
      <c r="W17" s="69"/>
      <c r="X17" s="69"/>
      <c r="Y17" s="69"/>
    </row>
    <row r="18" spans="1:27" s="64" customFormat="1" ht="13.9" x14ac:dyDescent="0.4">
      <c r="A18" s="46"/>
      <c r="B18" s="246" t="s">
        <v>357</v>
      </c>
      <c r="C18" s="274"/>
      <c r="E18" s="48"/>
      <c r="F18" s="48"/>
      <c r="G18" s="48"/>
      <c r="H18" s="48"/>
      <c r="I18" s="48"/>
      <c r="J18" s="48"/>
      <c r="K18" s="69"/>
      <c r="L18" s="69"/>
      <c r="M18" s="69"/>
      <c r="N18" s="69"/>
      <c r="O18" s="69"/>
      <c r="P18" s="69"/>
      <c r="Q18" s="69"/>
      <c r="R18" s="69"/>
      <c r="S18" s="69"/>
      <c r="T18" s="69"/>
      <c r="U18" s="69"/>
      <c r="V18" s="69"/>
      <c r="W18" s="69"/>
      <c r="X18" s="69"/>
      <c r="Y18" s="69"/>
    </row>
    <row r="19" spans="1:27" s="64" customFormat="1" ht="25.5" x14ac:dyDescent="0.4">
      <c r="A19" s="46"/>
      <c r="B19" s="202" t="s">
        <v>358</v>
      </c>
      <c r="C19" s="274"/>
      <c r="E19" s="48"/>
      <c r="F19" s="48"/>
      <c r="G19" s="48"/>
      <c r="H19" s="48"/>
      <c r="I19" s="48"/>
      <c r="J19" s="48"/>
      <c r="K19" s="69"/>
      <c r="L19" s="69"/>
      <c r="M19" s="69"/>
      <c r="N19" s="69"/>
      <c r="O19" s="69"/>
      <c r="P19" s="69"/>
      <c r="Q19" s="69"/>
      <c r="R19" s="69"/>
      <c r="S19" s="69"/>
      <c r="T19" s="69"/>
      <c r="U19" s="69"/>
      <c r="V19" s="69"/>
      <c r="W19" s="69"/>
      <c r="X19" s="69"/>
      <c r="Y19" s="69"/>
    </row>
    <row r="20" spans="1:27" ht="13.9" x14ac:dyDescent="0.4">
      <c r="A20" s="66"/>
      <c r="B20" s="178" t="s">
        <v>122</v>
      </c>
      <c r="C20" s="275"/>
      <c r="E20" s="338"/>
      <c r="F20" s="339"/>
      <c r="G20" s="340"/>
      <c r="H20" s="245"/>
      <c r="I20" s="245"/>
      <c r="J20" s="245"/>
      <c r="K20" s="245"/>
      <c r="L20" s="245"/>
      <c r="M20" s="245"/>
      <c r="N20" s="69"/>
      <c r="O20" s="69"/>
      <c r="P20" s="69"/>
      <c r="Q20" s="69"/>
      <c r="R20" s="69"/>
      <c r="S20" s="69"/>
      <c r="T20" s="69"/>
      <c r="U20" s="69"/>
      <c r="V20" s="69"/>
      <c r="W20" s="69"/>
      <c r="X20" s="69"/>
      <c r="Y20" s="69"/>
      <c r="Z20" s="69"/>
      <c r="AA20" s="69"/>
    </row>
    <row r="21" spans="1:27" s="64" customFormat="1" ht="13.9" x14ac:dyDescent="0.35">
      <c r="A21" s="69"/>
      <c r="B21" s="177" t="s">
        <v>245</v>
      </c>
      <c r="C21" s="276"/>
      <c r="E21" s="48"/>
      <c r="F21" s="48"/>
      <c r="G21" s="341"/>
      <c r="N21" s="69"/>
      <c r="O21" s="69"/>
      <c r="P21" s="69"/>
      <c r="Q21" s="69"/>
      <c r="R21" s="69"/>
      <c r="S21" s="69"/>
      <c r="T21" s="69"/>
      <c r="U21" s="69"/>
      <c r="V21" s="69"/>
      <c r="W21" s="69"/>
      <c r="X21" s="69"/>
      <c r="Y21" s="69"/>
    </row>
    <row r="22" spans="1:27" s="64" customFormat="1" ht="13.9" x14ac:dyDescent="0.4">
      <c r="A22" s="69"/>
      <c r="B22" s="177" t="s">
        <v>248</v>
      </c>
      <c r="C22" s="276"/>
      <c r="E22" s="338"/>
      <c r="F22" s="339"/>
      <c r="G22" s="340"/>
      <c r="N22" s="69"/>
      <c r="O22" s="69"/>
      <c r="P22" s="69"/>
      <c r="Q22" s="69"/>
      <c r="R22" s="69"/>
      <c r="S22" s="69"/>
      <c r="T22" s="69"/>
      <c r="U22" s="69"/>
      <c r="V22" s="69"/>
      <c r="W22" s="69"/>
      <c r="X22" s="69"/>
      <c r="Y22" s="69"/>
    </row>
    <row r="23" spans="1:27" s="64" customFormat="1" ht="25.9" x14ac:dyDescent="0.4">
      <c r="A23" s="69"/>
      <c r="B23" s="360" t="s">
        <v>398</v>
      </c>
      <c r="C23" s="277"/>
      <c r="D23" s="345" t="str">
        <f>IF(C23="Yes","Please manually adjust relevant budget calculations in worksheet '6. Impact on other pharms' and '7. Net &amp; Gross Budget Impact' as appropriate.","")</f>
        <v/>
      </c>
      <c r="E23" s="48"/>
      <c r="F23" s="48"/>
      <c r="G23" s="340"/>
      <c r="N23" s="69"/>
      <c r="O23" s="69"/>
      <c r="P23" s="69"/>
      <c r="Q23" s="69"/>
      <c r="R23" s="69"/>
      <c r="S23" s="69"/>
      <c r="T23" s="69"/>
      <c r="U23" s="69"/>
      <c r="V23" s="69"/>
      <c r="W23" s="69"/>
      <c r="X23" s="69"/>
      <c r="Y23" s="69"/>
    </row>
    <row r="24" spans="1:27" s="64" customFormat="1" ht="13.9" x14ac:dyDescent="0.4">
      <c r="A24" s="69"/>
      <c r="B24" s="180" t="s">
        <v>317</v>
      </c>
      <c r="C24" s="276"/>
      <c r="D24" s="343" t="str">
        <f>IF(C24="Epidemiology","Please estimate the use of each strength of the proposed pharmaceutical as a % of overall estimated pharmaceutical volume in worksheet '4. Prescriptions - Market Share'",IF(C24="Mixed Model","As you are using a mixed model, please modify the linkages to ensure that the volumes account for both epidemiology and market share sources in worksheet  '5. Proposed Treatment volume'.",""))</f>
        <v/>
      </c>
      <c r="G24" s="74"/>
      <c r="H24" s="65"/>
      <c r="I24" s="65"/>
      <c r="J24" s="65"/>
      <c r="K24" s="70"/>
      <c r="L24" s="69"/>
      <c r="M24" s="69"/>
      <c r="N24" s="69"/>
      <c r="O24" s="69"/>
      <c r="P24" s="69"/>
      <c r="Q24" s="69"/>
      <c r="R24" s="69"/>
      <c r="S24" s="69"/>
      <c r="T24" s="69"/>
      <c r="U24" s="69"/>
      <c r="V24" s="69"/>
      <c r="W24" s="69"/>
      <c r="X24" s="69"/>
      <c r="Y24" s="69"/>
    </row>
    <row r="25" spans="1:27" s="64" customFormat="1" ht="13.9" x14ac:dyDescent="0.4">
      <c r="A25" s="69"/>
      <c r="B25" s="180" t="s">
        <v>391</v>
      </c>
      <c r="C25" s="276"/>
      <c r="D25" s="343" t="str">
        <f>IF(C24="Epidemiology","Please select Market Share Impact assumption 'replacement'. ",IF(C24="Market Share","Please select Market Share Impact assumption.",IF(C24="Mixed Model","Please select Market Share Impact assumption.","")))</f>
        <v/>
      </c>
      <c r="E25" s="344"/>
      <c r="F25" s="359" t="str">
        <f>IF(MarketImpact="replacement","Will displace listed pharmaceuticals",IF(MarketImpact="Adjunctive","Is in addition to listed pharmaceuticals.",""))</f>
        <v/>
      </c>
      <c r="G25" s="381"/>
      <c r="H25" s="358"/>
      <c r="I25" s="65"/>
      <c r="J25" s="65"/>
      <c r="K25" s="70"/>
      <c r="L25" s="69"/>
      <c r="M25" s="69"/>
      <c r="N25" s="69"/>
      <c r="O25" s="69"/>
      <c r="P25" s="69"/>
      <c r="Q25" s="69"/>
      <c r="R25" s="69"/>
      <c r="S25" s="69"/>
      <c r="T25" s="69"/>
      <c r="U25" s="69"/>
      <c r="V25" s="69"/>
      <c r="W25" s="69"/>
      <c r="X25" s="69"/>
      <c r="Y25" s="69"/>
    </row>
    <row r="26" spans="1:27" s="64" customFormat="1" ht="13.9" x14ac:dyDescent="0.4">
      <c r="A26" s="69"/>
      <c r="B26" s="180" t="s">
        <v>316</v>
      </c>
      <c r="C26" s="276"/>
      <c r="D26" s="345" t="str">
        <f>IF(C24="Market Share","Do not select Treatment Duration assumption. ",IF($C$24="Epidemiology","Select Treatment Duration assumption.",IF($C$24="Mixed Model","Select Treatment Duration assumption.","")))</f>
        <v/>
      </c>
      <c r="E26" s="342"/>
      <c r="F26" s="342"/>
      <c r="G26" s="65"/>
      <c r="H26" s="65"/>
      <c r="I26" s="65"/>
      <c r="J26" s="65"/>
      <c r="K26" s="70"/>
      <c r="L26" s="69"/>
      <c r="M26" s="69"/>
      <c r="N26" s="69"/>
      <c r="O26" s="69"/>
      <c r="P26" s="69"/>
      <c r="Q26" s="69"/>
      <c r="R26" s="69"/>
      <c r="S26" s="69"/>
      <c r="T26" s="69"/>
      <c r="U26" s="69"/>
      <c r="V26" s="69"/>
      <c r="W26" s="69"/>
      <c r="X26" s="69"/>
      <c r="Y26" s="69"/>
    </row>
    <row r="27" spans="1:27" s="64" customFormat="1" ht="13.9" x14ac:dyDescent="0.4">
      <c r="A27" s="69"/>
      <c r="B27" s="180" t="s">
        <v>315</v>
      </c>
      <c r="C27" s="276"/>
      <c r="D27" s="345" t="str">
        <f>IF(C24="Market Share","Do not select Treatment frequency assumption. ",IF($C$24="Epidemiology","Select Treatment Frequency assumption.",IF($C$24="Mixed Model","Select Treatment Frequency assumption","")))</f>
        <v/>
      </c>
      <c r="E27" s="52"/>
      <c r="F27" s="52"/>
      <c r="G27" s="65"/>
      <c r="H27" s="65"/>
      <c r="I27" s="65"/>
      <c r="J27" s="65"/>
      <c r="K27" s="70"/>
      <c r="L27" s="69"/>
      <c r="M27" s="69"/>
      <c r="N27" s="69"/>
      <c r="O27" s="69"/>
      <c r="P27" s="69"/>
      <c r="Q27" s="69"/>
      <c r="R27" s="69"/>
      <c r="S27" s="69"/>
      <c r="T27" s="69"/>
      <c r="U27" s="69"/>
      <c r="V27" s="69"/>
      <c r="W27" s="69"/>
      <c r="X27" s="69"/>
      <c r="Y27" s="69"/>
    </row>
    <row r="28" spans="1:27" s="64" customFormat="1" x14ac:dyDescent="0.35">
      <c r="A28" s="69"/>
      <c r="B28" s="180" t="s">
        <v>393</v>
      </c>
      <c r="C28" s="303"/>
      <c r="D28" s="357" t="str">
        <f>IF(C24="Market Share","Do not enter Course duration assumption. ",IF(C26="Annual","Do not enter Course duration assumption",IF(C26="Course of treatment","Enter Course duration with appropriate time units.","")))</f>
        <v/>
      </c>
      <c r="F28" s="52"/>
      <c r="G28" s="65"/>
      <c r="H28" s="65"/>
      <c r="I28" s="65"/>
      <c r="J28" s="65"/>
      <c r="K28" s="70"/>
      <c r="L28" s="69"/>
      <c r="M28" s="69"/>
      <c r="N28" s="69"/>
      <c r="O28" s="69"/>
      <c r="P28" s="69"/>
      <c r="Q28" s="69"/>
      <c r="R28" s="69"/>
      <c r="S28" s="69"/>
      <c r="T28" s="69"/>
      <c r="U28" s="69"/>
      <c r="V28" s="69"/>
      <c r="W28" s="69"/>
      <c r="X28" s="69"/>
      <c r="Y28" s="69"/>
    </row>
    <row r="29" spans="1:27" s="64" customFormat="1" x14ac:dyDescent="0.35">
      <c r="A29" s="69"/>
      <c r="B29" s="180" t="s">
        <v>314</v>
      </c>
      <c r="C29" s="278" t="str">
        <f>IF($C$26="","",IF($C$26="Course of Treatment","",IF(AND($C$26="Annual",$C$27="Daily"),365,IF(AND($C$26="Annual",$C$27="Weekly"),52,IF(AND($C$26="Annual",$C$27="Fortnightly"),26,IF(AND($C$26="Annual",$C$27="Monthly"),12,""))))))</f>
        <v/>
      </c>
      <c r="E29" s="52"/>
      <c r="F29" s="52"/>
      <c r="G29" s="65"/>
      <c r="H29" s="65"/>
      <c r="I29" s="65"/>
      <c r="J29" s="65"/>
      <c r="K29" s="70"/>
      <c r="L29" s="69"/>
      <c r="M29" s="69"/>
      <c r="N29" s="69"/>
      <c r="O29" s="69"/>
      <c r="P29" s="69"/>
      <c r="Q29" s="69"/>
      <c r="R29" s="69"/>
      <c r="S29" s="69"/>
      <c r="T29" s="69"/>
      <c r="U29" s="69"/>
      <c r="V29" s="69"/>
      <c r="W29" s="69"/>
      <c r="X29" s="69"/>
      <c r="Y29" s="69"/>
    </row>
    <row r="30" spans="1:27" s="64" customFormat="1" ht="25.5" x14ac:dyDescent="0.4">
      <c r="A30" s="69"/>
      <c r="B30" s="180" t="s">
        <v>251</v>
      </c>
      <c r="C30" s="363"/>
      <c r="D30" s="345" t="str">
        <f>IF($C$24="Market Share","Do not select Epidemiology (incidence) assumption.",IF($C$24="Epidemiology","Select Epidemiology (incidence) assumption.",IF($C$24="Mixed Model","Select Epidemiology (incidence) assumption.","")))</f>
        <v/>
      </c>
      <c r="E30" s="52"/>
      <c r="F30" s="52"/>
      <c r="G30" s="65"/>
      <c r="H30" s="65"/>
      <c r="I30" s="65"/>
      <c r="J30" s="65"/>
      <c r="K30" s="70"/>
      <c r="L30" s="69"/>
      <c r="M30" s="69"/>
      <c r="N30" s="69"/>
      <c r="O30" s="69"/>
      <c r="P30" s="69"/>
      <c r="Q30" s="69"/>
      <c r="R30" s="69"/>
      <c r="S30" s="69"/>
      <c r="T30" s="69"/>
      <c r="U30" s="69"/>
      <c r="V30" s="69"/>
      <c r="W30" s="69"/>
      <c r="X30" s="69"/>
      <c r="Y30" s="69"/>
    </row>
    <row r="31" spans="1:27" s="64" customFormat="1" x14ac:dyDescent="0.35">
      <c r="A31" s="69"/>
      <c r="B31" s="180" t="s">
        <v>318</v>
      </c>
      <c r="C31" s="279">
        <v>0.08</v>
      </c>
      <c r="E31" s="52"/>
      <c r="F31" s="188"/>
      <c r="G31" s="189"/>
      <c r="H31" s="189"/>
      <c r="I31" s="65"/>
      <c r="J31" s="65"/>
      <c r="K31" s="70"/>
      <c r="L31" s="69"/>
      <c r="M31" s="69"/>
      <c r="N31" s="69"/>
      <c r="O31" s="69"/>
      <c r="P31" s="69"/>
      <c r="Q31" s="69"/>
      <c r="R31" s="69"/>
      <c r="S31" s="69"/>
      <c r="T31" s="69"/>
      <c r="U31" s="69"/>
      <c r="V31" s="69"/>
      <c r="W31" s="69"/>
      <c r="X31" s="69"/>
      <c r="Y31" s="69"/>
    </row>
    <row r="32" spans="1:27" s="216" customFormat="1" x14ac:dyDescent="0.35">
      <c r="A32" s="195"/>
      <c r="B32" s="74"/>
      <c r="C32" s="214"/>
      <c r="D32" s="215"/>
      <c r="E32" s="215"/>
      <c r="F32" s="215"/>
      <c r="G32" s="215"/>
      <c r="H32" s="215"/>
      <c r="I32" s="215"/>
      <c r="J32" s="195"/>
      <c r="K32" s="195"/>
      <c r="L32" s="195"/>
      <c r="M32" s="195"/>
      <c r="N32" s="195"/>
      <c r="O32" s="195"/>
      <c r="P32" s="195"/>
      <c r="Q32" s="195"/>
      <c r="R32" s="195"/>
      <c r="S32" s="195"/>
      <c r="T32" s="195"/>
      <c r="U32" s="195"/>
      <c r="V32" s="195"/>
      <c r="W32" s="195"/>
    </row>
    <row r="33" spans="1:30" s="28" customFormat="1" ht="15" x14ac:dyDescent="0.4">
      <c r="B33" s="22" t="s">
        <v>320</v>
      </c>
      <c r="C33" s="27"/>
    </row>
    <row r="34" spans="1:30" s="12" customFormat="1" ht="15" x14ac:dyDescent="0.4">
      <c r="B34" s="1"/>
      <c r="C34" s="14"/>
    </row>
    <row r="35" spans="1:30" s="12" customFormat="1" x14ac:dyDescent="0.35">
      <c r="B35" s="2" t="s">
        <v>286</v>
      </c>
    </row>
    <row r="36" spans="1:30" s="12" customFormat="1" x14ac:dyDescent="0.35">
      <c r="B36" s="14"/>
    </row>
    <row r="37" spans="1:30" s="12" customFormat="1" ht="13.9" x14ac:dyDescent="0.4">
      <c r="B37" s="169" t="s">
        <v>356</v>
      </c>
      <c r="C37" s="185" t="s">
        <v>303</v>
      </c>
      <c r="D37" s="186" t="s">
        <v>246</v>
      </c>
      <c r="E37" s="297" t="s">
        <v>310</v>
      </c>
      <c r="F37" s="186" t="s">
        <v>243</v>
      </c>
      <c r="G37" s="187" t="s">
        <v>244</v>
      </c>
    </row>
    <row r="38" spans="1:30" s="12" customFormat="1" ht="13.5" customHeight="1" x14ac:dyDescent="0.35">
      <c r="B38" s="281" t="str">
        <f>TRIM($C$18) &amp; " (" &amp; TRIM($C$19) &amp; "®)"</f>
        <v xml:space="preserve"> (®)</v>
      </c>
      <c r="C38" s="280"/>
      <c r="D38" s="175"/>
      <c r="E38" s="175"/>
      <c r="F38" s="176"/>
      <c r="G38" s="176"/>
    </row>
    <row r="39" spans="1:30" s="12" customFormat="1" x14ac:dyDescent="0.35">
      <c r="B39" s="281"/>
      <c r="C39" s="280"/>
      <c r="D39" s="175"/>
      <c r="E39" s="175"/>
      <c r="F39" s="176"/>
      <c r="G39" s="176"/>
    </row>
    <row r="40" spans="1:30" s="12" customFormat="1" x14ac:dyDescent="0.35">
      <c r="B40" s="281"/>
      <c r="C40" s="280"/>
      <c r="D40" s="175"/>
      <c r="E40" s="175"/>
      <c r="F40" s="176"/>
      <c r="G40" s="176"/>
    </row>
    <row r="41" spans="1:30" s="12" customFormat="1" x14ac:dyDescent="0.35">
      <c r="B41" s="281"/>
      <c r="C41" s="280"/>
      <c r="D41" s="175"/>
      <c r="E41" s="175"/>
      <c r="F41" s="176"/>
      <c r="G41" s="176"/>
    </row>
    <row r="42" spans="1:30" s="12" customFormat="1" ht="13.9" x14ac:dyDescent="0.4">
      <c r="B42" s="281"/>
      <c r="C42" s="280"/>
      <c r="D42" s="175"/>
      <c r="E42" s="175"/>
      <c r="F42" s="176"/>
      <c r="G42" s="176"/>
      <c r="H42" s="100"/>
    </row>
    <row r="43" spans="1:30" s="12" customFormat="1" x14ac:dyDescent="0.35">
      <c r="H43" s="369" t="e">
        <f>SUM(#REF!)</f>
        <v>#REF!</v>
      </c>
    </row>
    <row r="44" spans="1:30" s="28" customFormat="1" ht="15" x14ac:dyDescent="0.4">
      <c r="B44" s="22" t="s">
        <v>321</v>
      </c>
      <c r="C44" s="27"/>
    </row>
    <row r="45" spans="1:30" s="64" customFormat="1" x14ac:dyDescent="0.35">
      <c r="A45" s="69"/>
      <c r="B45" s="71"/>
      <c r="D45" s="71"/>
      <c r="E45" s="71"/>
      <c r="F45" s="71"/>
      <c r="G45" s="71"/>
      <c r="H45" s="71"/>
      <c r="I45" s="71"/>
      <c r="J45" s="71"/>
      <c r="K45" s="71"/>
      <c r="L45" s="71"/>
      <c r="M45" s="71"/>
      <c r="N45" s="70"/>
      <c r="O45" s="69"/>
      <c r="P45" s="69"/>
      <c r="Q45" s="69"/>
      <c r="R45" s="69"/>
      <c r="S45" s="69"/>
      <c r="T45" s="69"/>
      <c r="U45" s="69"/>
      <c r="V45" s="69"/>
      <c r="W45" s="69"/>
      <c r="X45" s="69"/>
      <c r="Y45" s="69"/>
      <c r="Z45" s="69"/>
      <c r="AA45" s="69"/>
      <c r="AB45" s="69"/>
      <c r="AC45" s="69"/>
      <c r="AD45" s="69"/>
    </row>
    <row r="46" spans="1:30" s="64" customFormat="1" x14ac:dyDescent="0.35">
      <c r="A46" s="69"/>
      <c r="B46" s="71" t="s">
        <v>422</v>
      </c>
      <c r="C46" s="71"/>
      <c r="D46" s="71"/>
      <c r="E46" s="71"/>
      <c r="F46" s="71"/>
      <c r="G46" s="71"/>
      <c r="H46" s="71"/>
      <c r="I46" s="71"/>
      <c r="J46" s="71"/>
      <c r="K46" s="71"/>
      <c r="L46" s="71"/>
      <c r="M46" s="70"/>
      <c r="N46" s="69"/>
      <c r="O46" s="69"/>
      <c r="Q46" s="69"/>
      <c r="R46" s="69"/>
      <c r="S46" s="69"/>
      <c r="T46" s="69"/>
      <c r="U46" s="69"/>
      <c r="V46" s="69"/>
      <c r="W46" s="69"/>
      <c r="X46" s="69"/>
      <c r="Y46" s="69"/>
      <c r="Z46" s="69"/>
      <c r="AA46" s="69"/>
      <c r="AB46" s="69"/>
      <c r="AC46" s="69"/>
      <c r="AD46" s="69"/>
    </row>
    <row r="47" spans="1:30" s="64" customFormat="1" x14ac:dyDescent="0.35">
      <c r="A47" s="69"/>
      <c r="B47" s="67"/>
      <c r="C47" s="71"/>
      <c r="D47" s="71"/>
      <c r="E47" s="71"/>
      <c r="F47" s="71"/>
      <c r="G47" s="71"/>
      <c r="H47" s="71"/>
      <c r="I47" s="71"/>
      <c r="J47" s="71"/>
      <c r="K47" s="71"/>
      <c r="L47" s="71"/>
      <c r="M47" s="70"/>
      <c r="N47" s="69"/>
      <c r="O47" s="69"/>
      <c r="Q47" s="69"/>
      <c r="R47" s="69"/>
      <c r="S47" s="69"/>
      <c r="T47" s="69"/>
      <c r="U47" s="69"/>
      <c r="V47" s="69"/>
      <c r="W47" s="69"/>
      <c r="X47" s="69"/>
      <c r="Y47" s="69"/>
      <c r="Z47" s="69"/>
      <c r="AA47" s="69"/>
      <c r="AB47" s="69"/>
      <c r="AC47" s="69"/>
      <c r="AD47" s="69"/>
    </row>
    <row r="48" spans="1:30" s="64" customFormat="1" ht="13.9" x14ac:dyDescent="0.4">
      <c r="A48" s="69"/>
      <c r="B48" s="184" t="s">
        <v>247</v>
      </c>
      <c r="C48" s="153">
        <f>C21</f>
        <v>0</v>
      </c>
      <c r="D48" s="153">
        <f>C48+1</f>
        <v>1</v>
      </c>
      <c r="E48" s="153">
        <f>D48+1</f>
        <v>2</v>
      </c>
      <c r="F48" s="153">
        <f>E48+1</f>
        <v>3</v>
      </c>
      <c r="G48" s="153">
        <f>F48+1</f>
        <v>4</v>
      </c>
      <c r="H48" s="416" t="s">
        <v>287</v>
      </c>
      <c r="I48" s="417"/>
      <c r="J48" s="417"/>
      <c r="K48" s="417"/>
      <c r="L48" s="417"/>
      <c r="M48" s="417"/>
      <c r="N48" s="417"/>
      <c r="O48" s="418"/>
      <c r="Q48" s="69"/>
      <c r="R48" s="69"/>
      <c r="S48" s="69"/>
      <c r="T48" s="69"/>
      <c r="U48" s="69"/>
      <c r="V48" s="69"/>
      <c r="W48" s="69"/>
      <c r="X48" s="69"/>
      <c r="Y48" s="69"/>
      <c r="Z48" s="69"/>
      <c r="AA48" s="69"/>
      <c r="AB48" s="69"/>
      <c r="AC48" s="69"/>
      <c r="AD48" s="69"/>
    </row>
    <row r="49" spans="1:30" s="64" customFormat="1" x14ac:dyDescent="0.35">
      <c r="A49" s="69"/>
      <c r="B49" s="159" t="s">
        <v>255</v>
      </c>
      <c r="C49" s="203"/>
      <c r="D49" s="203"/>
      <c r="E49" s="203"/>
      <c r="F49" s="203"/>
      <c r="G49" s="203"/>
      <c r="H49" s="199"/>
      <c r="I49" s="200"/>
      <c r="J49" s="200"/>
      <c r="K49" s="200"/>
      <c r="L49" s="200"/>
      <c r="M49" s="200"/>
      <c r="N49" s="200"/>
      <c r="O49" s="201"/>
      <c r="Q49" s="69"/>
      <c r="R49" s="69"/>
      <c r="S49" s="69"/>
      <c r="T49" s="69"/>
      <c r="U49" s="69"/>
      <c r="V49" s="69"/>
      <c r="W49" s="69"/>
      <c r="X49" s="69"/>
      <c r="Y49" s="69"/>
      <c r="Z49" s="69"/>
      <c r="AA49" s="69"/>
      <c r="AB49" s="69"/>
      <c r="AC49" s="69"/>
      <c r="AD49" s="69"/>
    </row>
    <row r="50" spans="1:30" s="64" customFormat="1" x14ac:dyDescent="0.35">
      <c r="A50" s="69"/>
      <c r="B50" s="202" t="s">
        <v>254</v>
      </c>
      <c r="C50" s="203"/>
      <c r="D50" s="203"/>
      <c r="E50" s="203"/>
      <c r="F50" s="203"/>
      <c r="G50" s="203"/>
      <c r="H50" s="181"/>
      <c r="I50" s="182"/>
      <c r="J50" s="182"/>
      <c r="K50" s="182"/>
      <c r="L50" s="182"/>
      <c r="M50" s="182"/>
      <c r="N50" s="182"/>
      <c r="O50" s="183"/>
      <c r="Q50" s="69"/>
      <c r="R50" s="69"/>
      <c r="S50" s="69"/>
      <c r="T50" s="69"/>
      <c r="U50" s="69"/>
      <c r="V50" s="69"/>
      <c r="W50" s="69"/>
      <c r="X50" s="69"/>
      <c r="Y50" s="69"/>
      <c r="Z50" s="69"/>
      <c r="AA50" s="69"/>
      <c r="AB50" s="69"/>
      <c r="AC50" s="69"/>
      <c r="AD50" s="69"/>
    </row>
    <row r="51" spans="1:30" s="64" customFormat="1" x14ac:dyDescent="0.35">
      <c r="A51" s="69"/>
      <c r="B51" s="202" t="s">
        <v>402</v>
      </c>
      <c r="C51" s="203"/>
      <c r="D51" s="203"/>
      <c r="E51" s="203"/>
      <c r="F51" s="203"/>
      <c r="G51" s="203"/>
      <c r="H51" s="410"/>
      <c r="I51" s="411"/>
      <c r="J51" s="411"/>
      <c r="K51" s="411"/>
      <c r="L51" s="411"/>
      <c r="M51" s="411"/>
      <c r="N51" s="411"/>
      <c r="O51" s="412"/>
      <c r="Q51" s="69"/>
      <c r="R51" s="69"/>
      <c r="S51" s="69"/>
      <c r="T51" s="69"/>
      <c r="U51" s="69"/>
      <c r="V51" s="69"/>
      <c r="W51" s="69"/>
      <c r="X51" s="69"/>
      <c r="Y51" s="69"/>
      <c r="Z51" s="69"/>
      <c r="AA51" s="69"/>
      <c r="AB51" s="69"/>
      <c r="AC51" s="69"/>
      <c r="AD51" s="69"/>
    </row>
    <row r="52" spans="1:30" s="195" customFormat="1" x14ac:dyDescent="0.35">
      <c r="B52" s="196"/>
      <c r="C52" s="73"/>
      <c r="D52" s="197"/>
      <c r="E52" s="197"/>
      <c r="F52" s="197"/>
      <c r="G52" s="197"/>
      <c r="H52" s="197"/>
      <c r="I52" s="198"/>
      <c r="J52" s="198"/>
      <c r="K52" s="198"/>
      <c r="L52" s="198"/>
      <c r="M52" s="198"/>
      <c r="N52" s="198"/>
      <c r="O52" s="198"/>
      <c r="P52" s="198"/>
    </row>
    <row r="53" spans="1:30" s="28" customFormat="1" ht="15" x14ac:dyDescent="0.4">
      <c r="B53" s="22" t="s">
        <v>348</v>
      </c>
      <c r="C53" s="27"/>
    </row>
    <row r="54" spans="1:30" s="116" customFormat="1" x14ac:dyDescent="0.35">
      <c r="B54" s="120"/>
      <c r="C54" s="115"/>
      <c r="D54" s="115"/>
      <c r="E54" s="115"/>
      <c r="F54" s="115"/>
      <c r="G54" s="115"/>
      <c r="J54" s="120"/>
      <c r="K54" s="115"/>
      <c r="L54" s="115"/>
      <c r="M54" s="115"/>
      <c r="N54" s="115"/>
      <c r="O54" s="115"/>
    </row>
    <row r="55" spans="1:30" s="116" customFormat="1" x14ac:dyDescent="0.35">
      <c r="B55" s="121" t="s">
        <v>359</v>
      </c>
      <c r="C55" s="115"/>
      <c r="D55" s="115"/>
      <c r="E55" s="115"/>
      <c r="F55" s="115"/>
      <c r="I55" s="120"/>
      <c r="J55" s="115"/>
      <c r="K55" s="115"/>
      <c r="L55" s="115"/>
      <c r="M55" s="115"/>
      <c r="N55" s="115"/>
    </row>
    <row r="56" spans="1:30" s="116" customFormat="1" x14ac:dyDescent="0.35">
      <c r="B56" s="115"/>
      <c r="C56" s="115"/>
      <c r="D56" s="115"/>
      <c r="E56" s="115"/>
      <c r="F56" s="115"/>
      <c r="I56" s="120"/>
      <c r="J56" s="115"/>
      <c r="K56" s="115"/>
      <c r="L56" s="115"/>
      <c r="M56" s="115"/>
      <c r="N56" s="115"/>
    </row>
    <row r="57" spans="1:30" s="116" customFormat="1" ht="13.9" x14ac:dyDescent="0.4">
      <c r="B57" s="325" t="s">
        <v>247</v>
      </c>
      <c r="C57" s="153">
        <f>C21</f>
        <v>0</v>
      </c>
      <c r="D57" s="153">
        <f>C57+1</f>
        <v>1</v>
      </c>
      <c r="E57" s="153">
        <f>D57+1</f>
        <v>2</v>
      </c>
      <c r="F57" s="153">
        <f>E57+1</f>
        <v>3</v>
      </c>
      <c r="G57" s="153">
        <f>F57+1</f>
        <v>4</v>
      </c>
      <c r="H57" s="416" t="s">
        <v>287</v>
      </c>
      <c r="I57" s="417"/>
      <c r="J57" s="417"/>
      <c r="K57" s="417"/>
      <c r="L57" s="417"/>
      <c r="M57" s="417"/>
      <c r="N57" s="417"/>
      <c r="O57" s="418"/>
    </row>
    <row r="58" spans="1:30" s="116" customFormat="1" ht="25.5" x14ac:dyDescent="0.35">
      <c r="B58" s="213" t="s">
        <v>256</v>
      </c>
      <c r="C58" s="204"/>
      <c r="D58" s="204"/>
      <c r="E58" s="204"/>
      <c r="F58" s="204"/>
      <c r="G58" s="204"/>
      <c r="H58" s="419"/>
      <c r="I58" s="420"/>
      <c r="J58" s="420"/>
      <c r="K58" s="420"/>
      <c r="L58" s="420"/>
      <c r="M58" s="420"/>
      <c r="N58" s="420"/>
      <c r="O58" s="421"/>
    </row>
    <row r="59" spans="1:30" x14ac:dyDescent="0.35">
      <c r="A59" s="51"/>
      <c r="B59" s="71"/>
      <c r="C59" s="67"/>
      <c r="D59" s="71"/>
      <c r="E59" s="71"/>
      <c r="F59" s="71"/>
      <c r="G59" s="71"/>
      <c r="H59" s="71"/>
      <c r="I59" s="71"/>
      <c r="J59" s="71"/>
      <c r="K59" s="71"/>
      <c r="L59" s="71"/>
      <c r="M59" s="71"/>
      <c r="N59" s="70"/>
      <c r="O59" s="69"/>
      <c r="P59" s="69"/>
      <c r="Q59" s="69"/>
      <c r="R59" s="69"/>
      <c r="S59" s="69"/>
      <c r="T59" s="69"/>
      <c r="U59" s="69"/>
      <c r="V59" s="69"/>
      <c r="W59" s="69"/>
      <c r="X59" s="69"/>
      <c r="Y59" s="69"/>
      <c r="Z59" s="69"/>
      <c r="AA59" s="69"/>
      <c r="AB59" s="69"/>
      <c r="AC59" s="69"/>
      <c r="AD59" s="69"/>
    </row>
    <row r="60" spans="1:30" s="28" customFormat="1" ht="15" x14ac:dyDescent="0.4">
      <c r="B60" s="22" t="s">
        <v>352</v>
      </c>
      <c r="C60" s="27"/>
    </row>
    <row r="61" spans="1:30" s="12" customFormat="1" ht="15" x14ac:dyDescent="0.4">
      <c r="B61" s="1"/>
      <c r="C61" s="14"/>
    </row>
    <row r="62" spans="1:30" s="12" customFormat="1" x14ac:dyDescent="0.35">
      <c r="B62" s="2" t="s">
        <v>360</v>
      </c>
    </row>
    <row r="63" spans="1:30" s="12" customFormat="1" x14ac:dyDescent="0.35">
      <c r="B63" s="14"/>
    </row>
    <row r="64" spans="1:30" s="12" customFormat="1" ht="13.9" x14ac:dyDescent="0.4">
      <c r="B64" s="25" t="s">
        <v>451</v>
      </c>
      <c r="C64" s="390"/>
      <c r="D64" s="383" t="str">
        <f>IF($C$64="Yes","A price reduction has been assumed. Please manually enter calculations in worksheet '6. Impact on other pharms' and show workings in sub-section '3. Outline Methods, assumptions and sources' of the same worksheet.",IF($C$64="No","",""))</f>
        <v/>
      </c>
    </row>
    <row r="65" spans="2:11" s="12" customFormat="1" x14ac:dyDescent="0.35">
      <c r="B65" s="14"/>
    </row>
    <row r="66" spans="2:11" s="12" customFormat="1" ht="13.9" x14ac:dyDescent="0.4">
      <c r="B66" s="169" t="s">
        <v>437</v>
      </c>
      <c r="C66" s="268" t="s">
        <v>303</v>
      </c>
      <c r="D66" s="186" t="s">
        <v>246</v>
      </c>
      <c r="E66" s="297" t="s">
        <v>310</v>
      </c>
      <c r="F66" s="186" t="s">
        <v>243</v>
      </c>
      <c r="G66" s="326" t="s">
        <v>244</v>
      </c>
      <c r="H66" s="29"/>
    </row>
    <row r="67" spans="2:11" s="12" customFormat="1" ht="13.5" customHeight="1" x14ac:dyDescent="0.35">
      <c r="B67" s="298"/>
      <c r="C67" s="280"/>
      <c r="D67" s="175"/>
      <c r="E67" s="175"/>
      <c r="F67" s="176"/>
      <c r="G67" s="176"/>
    </row>
    <row r="68" spans="2:11" s="12" customFormat="1" x14ac:dyDescent="0.35">
      <c r="B68" s="298"/>
      <c r="C68" s="280"/>
      <c r="D68" s="175"/>
      <c r="E68" s="175"/>
      <c r="F68" s="176"/>
      <c r="G68" s="176"/>
    </row>
    <row r="69" spans="2:11" s="12" customFormat="1" x14ac:dyDescent="0.35">
      <c r="B69" s="298"/>
      <c r="C69" s="280"/>
      <c r="D69" s="175"/>
      <c r="E69" s="175"/>
      <c r="F69" s="176"/>
      <c r="G69" s="176"/>
    </row>
    <row r="70" spans="2:11" s="12" customFormat="1" x14ac:dyDescent="0.35">
      <c r="B70" s="298"/>
      <c r="C70" s="280"/>
      <c r="D70" s="175"/>
      <c r="E70" s="175"/>
      <c r="F70" s="176"/>
      <c r="G70" s="176"/>
    </row>
    <row r="71" spans="2:11" s="12" customFormat="1" x14ac:dyDescent="0.35">
      <c r="B71" s="298"/>
      <c r="C71" s="280"/>
      <c r="D71" s="175"/>
      <c r="E71" s="175"/>
      <c r="F71" s="176"/>
      <c r="G71" s="176"/>
    </row>
    <row r="72" spans="2:11" s="12" customFormat="1" x14ac:dyDescent="0.35"/>
    <row r="73" spans="2:11" s="28" customFormat="1" ht="15" x14ac:dyDescent="0.4">
      <c r="B73" s="22" t="s">
        <v>349</v>
      </c>
      <c r="C73" s="27"/>
    </row>
    <row r="74" spans="2:11" s="116" customFormat="1" ht="15" x14ac:dyDescent="0.4">
      <c r="B74" s="125"/>
      <c r="C74" s="151"/>
    </row>
    <row r="75" spans="2:11" s="116" customFormat="1" ht="15" x14ac:dyDescent="0.4">
      <c r="B75" s="25" t="s">
        <v>451</v>
      </c>
      <c r="C75" s="390"/>
      <c r="D75" s="388" t="str">
        <f>IF($C$75="Yes","A price reduction has been assumed. Please manually enter calculations in worksheet '6. Impact on other pharms' and show workings in sub-section '3. Outline Methods, assumptions and sources' of the same worksheet.",IF($C$75="No","",""))</f>
        <v/>
      </c>
      <c r="J75" s="125"/>
      <c r="K75" s="151"/>
    </row>
    <row r="76" spans="2:11" s="12" customFormat="1" x14ac:dyDescent="0.35"/>
    <row r="77" spans="2:11" s="12" customFormat="1" ht="13.9" x14ac:dyDescent="0.4">
      <c r="B77" s="169" t="s">
        <v>356</v>
      </c>
      <c r="C77" s="268" t="s">
        <v>303</v>
      </c>
      <c r="D77" s="186" t="s">
        <v>246</v>
      </c>
      <c r="E77" s="297" t="s">
        <v>310</v>
      </c>
      <c r="F77" s="186" t="s">
        <v>243</v>
      </c>
      <c r="G77" s="187" t="s">
        <v>244</v>
      </c>
    </row>
    <row r="78" spans="2:11" s="12" customFormat="1" ht="13.9" customHeight="1" x14ac:dyDescent="0.35">
      <c r="B78" s="413" t="s">
        <v>273</v>
      </c>
      <c r="C78" s="414"/>
      <c r="D78" s="414"/>
      <c r="E78" s="414"/>
      <c r="F78" s="414"/>
      <c r="G78" s="415"/>
    </row>
    <row r="79" spans="2:11" s="12" customFormat="1" x14ac:dyDescent="0.35">
      <c r="B79" s="298"/>
      <c r="C79" s="280"/>
      <c r="D79" s="175"/>
      <c r="E79" s="175"/>
      <c r="F79" s="176"/>
      <c r="G79" s="176"/>
    </row>
    <row r="80" spans="2:11" s="12" customFormat="1" x14ac:dyDescent="0.35">
      <c r="B80" s="298"/>
      <c r="C80" s="280"/>
      <c r="D80" s="175"/>
      <c r="E80" s="175"/>
      <c r="F80" s="176"/>
      <c r="G80" s="176"/>
    </row>
    <row r="81" spans="1:30" s="12" customFormat="1" x14ac:dyDescent="0.35">
      <c r="B81" s="298"/>
      <c r="C81" s="280"/>
      <c r="D81" s="175"/>
      <c r="E81" s="175"/>
      <c r="F81" s="176"/>
      <c r="G81" s="176"/>
    </row>
    <row r="82" spans="1:30" s="12" customFormat="1" x14ac:dyDescent="0.35">
      <c r="B82" s="298"/>
      <c r="C82" s="280"/>
      <c r="D82" s="175"/>
      <c r="E82" s="175"/>
      <c r="F82" s="176"/>
      <c r="G82" s="176"/>
    </row>
    <row r="83" spans="1:30" s="12" customFormat="1" x14ac:dyDescent="0.35">
      <c r="B83" s="298"/>
      <c r="C83" s="280"/>
      <c r="D83" s="175"/>
      <c r="E83" s="175"/>
      <c r="F83" s="176"/>
      <c r="G83" s="176"/>
    </row>
    <row r="84" spans="1:30" s="12" customFormat="1" ht="13.5" customHeight="1" x14ac:dyDescent="0.35">
      <c r="B84" s="413" t="s">
        <v>274</v>
      </c>
      <c r="C84" s="414"/>
      <c r="D84" s="414"/>
      <c r="E84" s="414"/>
      <c r="F84" s="414"/>
      <c r="G84" s="415"/>
    </row>
    <row r="85" spans="1:30" s="12" customFormat="1" x14ac:dyDescent="0.35">
      <c r="B85" s="298"/>
      <c r="C85" s="280"/>
      <c r="D85" s="175"/>
      <c r="E85" s="175"/>
      <c r="F85" s="176"/>
      <c r="G85" s="176"/>
    </row>
    <row r="86" spans="1:30" s="12" customFormat="1" x14ac:dyDescent="0.35">
      <c r="B86" s="298"/>
      <c r="C86" s="280"/>
      <c r="D86" s="175"/>
      <c r="E86" s="175"/>
      <c r="F86" s="176"/>
      <c r="G86" s="176"/>
    </row>
    <row r="87" spans="1:30" x14ac:dyDescent="0.35">
      <c r="A87" s="51"/>
      <c r="B87" s="298"/>
      <c r="C87" s="280"/>
      <c r="D87" s="175"/>
      <c r="E87" s="175"/>
      <c r="F87" s="176"/>
      <c r="G87" s="176"/>
      <c r="H87" s="71"/>
      <c r="I87" s="71"/>
      <c r="J87" s="71"/>
      <c r="K87" s="70"/>
      <c r="L87" s="69"/>
      <c r="M87" s="69"/>
      <c r="N87" s="69"/>
      <c r="O87" s="69"/>
      <c r="P87" s="69"/>
      <c r="Q87" s="69"/>
      <c r="R87" s="69"/>
      <c r="S87" s="69"/>
      <c r="T87" s="69"/>
      <c r="U87" s="69"/>
      <c r="V87" s="69"/>
      <c r="W87" s="69"/>
      <c r="X87" s="69"/>
      <c r="Y87" s="69"/>
      <c r="Z87" s="69"/>
      <c r="AA87" s="69"/>
    </row>
    <row r="88" spans="1:30" x14ac:dyDescent="0.35">
      <c r="A88" s="51"/>
      <c r="B88" s="298"/>
      <c r="C88" s="280"/>
      <c r="D88" s="175"/>
      <c r="E88" s="175"/>
      <c r="F88" s="176"/>
      <c r="G88" s="176"/>
      <c r="H88" s="71"/>
      <c r="I88" s="71"/>
      <c r="J88" s="71"/>
      <c r="K88" s="70"/>
      <c r="L88" s="69"/>
      <c r="M88" s="69"/>
      <c r="N88" s="69"/>
      <c r="O88" s="69"/>
      <c r="P88" s="69"/>
      <c r="Q88" s="69"/>
      <c r="R88" s="69"/>
      <c r="S88" s="69"/>
      <c r="T88" s="69"/>
      <c r="U88" s="69"/>
      <c r="V88" s="69"/>
      <c r="W88" s="69"/>
      <c r="X88" s="69"/>
      <c r="Y88" s="69"/>
      <c r="Z88" s="69"/>
      <c r="AA88" s="69"/>
    </row>
    <row r="89" spans="1:30" s="216" customFormat="1" x14ac:dyDescent="0.35">
      <c r="A89" s="195"/>
      <c r="B89" s="196"/>
      <c r="C89" s="228"/>
      <c r="D89" s="123"/>
      <c r="E89" s="123"/>
      <c r="F89" s="196"/>
      <c r="G89" s="196"/>
      <c r="H89" s="196"/>
      <c r="I89" s="196"/>
      <c r="J89" s="196"/>
      <c r="K89" s="196"/>
      <c r="L89" s="196"/>
      <c r="M89" s="196"/>
      <c r="N89" s="231"/>
      <c r="O89" s="195"/>
      <c r="P89" s="195"/>
      <c r="Q89" s="195"/>
      <c r="R89" s="195"/>
      <c r="S89" s="195"/>
      <c r="T89" s="195"/>
      <c r="U89" s="195"/>
      <c r="V89" s="195"/>
      <c r="W89" s="195"/>
      <c r="X89" s="195"/>
      <c r="Y89" s="195"/>
      <c r="Z89" s="195"/>
      <c r="AA89" s="195"/>
      <c r="AB89" s="195"/>
      <c r="AC89" s="195"/>
      <c r="AD89" s="195"/>
    </row>
    <row r="90" spans="1:30" s="30" customFormat="1" ht="15" x14ac:dyDescent="0.4">
      <c r="B90" s="22" t="s">
        <v>433</v>
      </c>
    </row>
    <row r="91" spans="1:30" s="25" customFormat="1" ht="15" x14ac:dyDescent="0.4">
      <c r="B91" s="125"/>
    </row>
    <row r="92" spans="1:30" x14ac:dyDescent="0.35">
      <c r="A92" s="50"/>
      <c r="B92" s="2" t="s">
        <v>452</v>
      </c>
      <c r="C92" s="53"/>
      <c r="D92" s="72"/>
      <c r="E92" s="72"/>
      <c r="F92" s="72"/>
      <c r="G92" s="72"/>
      <c r="H92" s="72"/>
      <c r="I92" s="72"/>
      <c r="J92" s="72"/>
      <c r="K92" s="72"/>
      <c r="L92" s="72"/>
      <c r="M92" s="72"/>
      <c r="N92" s="69"/>
      <c r="O92" s="69"/>
      <c r="P92" s="69"/>
      <c r="Q92" s="69"/>
      <c r="R92" s="69"/>
      <c r="S92" s="69"/>
      <c r="T92" s="69"/>
      <c r="U92" s="69"/>
      <c r="V92" s="69"/>
      <c r="W92" s="69"/>
      <c r="X92" s="69"/>
      <c r="Y92" s="69"/>
      <c r="Z92" s="69"/>
      <c r="AA92" s="69"/>
      <c r="AB92" s="69"/>
      <c r="AC92" s="69"/>
      <c r="AD92" s="69"/>
    </row>
    <row r="93" spans="1:30" s="64" customFormat="1" x14ac:dyDescent="0.35">
      <c r="A93" s="50"/>
      <c r="B93" s="2"/>
      <c r="C93" s="53"/>
      <c r="D93" s="72"/>
      <c r="E93" s="72"/>
      <c r="F93" s="72"/>
      <c r="G93" s="72"/>
      <c r="H93" s="72"/>
      <c r="I93" s="72"/>
      <c r="J93" s="72"/>
      <c r="K93" s="72"/>
      <c r="L93" s="72"/>
      <c r="M93" s="72"/>
      <c r="N93" s="69"/>
      <c r="O93" s="69"/>
      <c r="P93" s="69"/>
      <c r="Q93" s="69"/>
      <c r="R93" s="69"/>
      <c r="S93" s="69"/>
      <c r="T93" s="69"/>
      <c r="U93" s="69"/>
      <c r="V93" s="69"/>
      <c r="W93" s="69"/>
      <c r="X93" s="69"/>
      <c r="Y93" s="69"/>
      <c r="Z93" s="69"/>
      <c r="AA93" s="69"/>
      <c r="AB93" s="69"/>
      <c r="AC93" s="69"/>
      <c r="AD93" s="69"/>
    </row>
    <row r="94" spans="1:30" s="2" customFormat="1" ht="18.75" customHeight="1" x14ac:dyDescent="0.35">
      <c r="B94" s="299" t="s">
        <v>188</v>
      </c>
      <c r="C94" s="407" t="s">
        <v>287</v>
      </c>
      <c r="D94" s="408"/>
      <c r="E94" s="408"/>
      <c r="F94" s="408"/>
      <c r="G94" s="409"/>
      <c r="H94" s="4"/>
      <c r="I94" s="4"/>
      <c r="J94" s="7"/>
      <c r="K94" s="144"/>
      <c r="L94" s="4"/>
      <c r="M94" s="4"/>
      <c r="N94" s="4"/>
      <c r="O94" s="4"/>
      <c r="P94" s="4"/>
      <c r="Q94" s="4"/>
      <c r="R94" s="4"/>
      <c r="S94" s="4"/>
      <c r="T94" s="4"/>
    </row>
    <row r="95" spans="1:30" s="2" customFormat="1" ht="13.9" customHeight="1" x14ac:dyDescent="0.4">
      <c r="B95" s="92"/>
      <c r="C95" s="404"/>
      <c r="D95" s="405"/>
      <c r="E95" s="405"/>
      <c r="F95" s="405"/>
      <c r="G95" s="406"/>
      <c r="H95" s="4"/>
      <c r="I95" s="4"/>
      <c r="J95" s="7"/>
      <c r="K95" s="144"/>
      <c r="L95" s="4"/>
      <c r="M95" s="4"/>
      <c r="N95" s="4"/>
      <c r="O95" s="4"/>
      <c r="P95" s="4"/>
      <c r="Q95" s="4"/>
      <c r="R95" s="4"/>
      <c r="S95" s="4"/>
      <c r="T95" s="4"/>
    </row>
    <row r="96" spans="1:30" s="2" customFormat="1" ht="13.9" customHeight="1" x14ac:dyDescent="0.4">
      <c r="B96" s="92"/>
      <c r="C96" s="404"/>
      <c r="D96" s="405"/>
      <c r="E96" s="405"/>
      <c r="F96" s="405"/>
      <c r="G96" s="406"/>
      <c r="H96" s="4"/>
      <c r="I96" s="4"/>
      <c r="J96" s="4"/>
      <c r="K96" s="4"/>
      <c r="L96" s="4"/>
      <c r="M96" s="4"/>
      <c r="N96" s="4"/>
      <c r="O96" s="4"/>
      <c r="P96" s="4"/>
      <c r="Q96" s="4"/>
      <c r="R96" s="4"/>
      <c r="S96" s="4"/>
      <c r="T96" s="4"/>
    </row>
    <row r="97" spans="1:30" s="2" customFormat="1" ht="13.9" customHeight="1" x14ac:dyDescent="0.4">
      <c r="B97" s="92"/>
      <c r="C97" s="404"/>
      <c r="D97" s="405"/>
      <c r="E97" s="405"/>
      <c r="F97" s="405"/>
      <c r="G97" s="406"/>
      <c r="H97" s="4"/>
      <c r="I97" s="4"/>
      <c r="J97" s="4"/>
      <c r="K97" s="144"/>
      <c r="L97" s="4"/>
      <c r="M97" s="4"/>
      <c r="N97" s="4"/>
      <c r="O97" s="4"/>
      <c r="P97" s="4"/>
      <c r="Q97" s="4"/>
      <c r="R97" s="4"/>
      <c r="S97" s="4"/>
      <c r="T97" s="4"/>
    </row>
    <row r="98" spans="1:30" s="2" customFormat="1" ht="13.9" customHeight="1" x14ac:dyDescent="0.4">
      <c r="B98" s="92"/>
      <c r="C98" s="404"/>
      <c r="D98" s="405"/>
      <c r="E98" s="405"/>
      <c r="F98" s="405"/>
      <c r="G98" s="406"/>
      <c r="H98" s="4"/>
      <c r="I98" s="4"/>
      <c r="J98" s="7"/>
      <c r="K98" s="144"/>
      <c r="L98" s="4"/>
      <c r="M98" s="4"/>
      <c r="N98" s="4"/>
      <c r="O98" s="4"/>
      <c r="P98" s="4"/>
      <c r="Q98" s="4"/>
      <c r="R98" s="4"/>
      <c r="S98" s="4"/>
      <c r="T98" s="4"/>
    </row>
    <row r="99" spans="1:30" s="2" customFormat="1" ht="13.9" customHeight="1" x14ac:dyDescent="0.4">
      <c r="B99" s="92"/>
      <c r="C99" s="404"/>
      <c r="D99" s="405"/>
      <c r="E99" s="405"/>
      <c r="F99" s="405"/>
      <c r="G99" s="406"/>
      <c r="H99" s="4"/>
      <c r="I99" s="4"/>
      <c r="J99" s="4"/>
      <c r="K99" s="4"/>
      <c r="L99" s="4"/>
      <c r="M99" s="4"/>
      <c r="N99" s="4"/>
      <c r="O99" s="4"/>
      <c r="P99" s="4"/>
      <c r="Q99" s="4"/>
      <c r="R99" s="4"/>
      <c r="S99" s="4"/>
      <c r="T99" s="4"/>
    </row>
    <row r="100" spans="1:30" s="2" customFormat="1" ht="13.15" x14ac:dyDescent="0.4">
      <c r="B100" s="92"/>
      <c r="C100" s="404"/>
      <c r="D100" s="405"/>
      <c r="E100" s="405"/>
      <c r="F100" s="405"/>
      <c r="G100" s="406"/>
      <c r="H100" s="4"/>
      <c r="I100" s="4"/>
      <c r="J100" s="4"/>
      <c r="K100" s="4"/>
      <c r="L100" s="4"/>
      <c r="M100" s="4"/>
      <c r="N100" s="4"/>
      <c r="O100" s="4"/>
      <c r="P100" s="4"/>
      <c r="Q100" s="4"/>
      <c r="R100" s="4"/>
      <c r="S100" s="4"/>
      <c r="T100" s="4"/>
    </row>
    <row r="101" spans="1:30" s="64" customFormat="1" x14ac:dyDescent="0.35">
      <c r="A101" s="50"/>
      <c r="B101" s="2"/>
      <c r="C101" s="53"/>
      <c r="D101" s="72"/>
      <c r="E101" s="72"/>
      <c r="F101" s="72"/>
      <c r="G101" s="72"/>
      <c r="H101" s="72"/>
      <c r="I101" s="72"/>
      <c r="J101" s="72"/>
      <c r="K101" s="72"/>
      <c r="L101" s="72"/>
      <c r="M101" s="72"/>
      <c r="N101" s="69"/>
      <c r="O101" s="69"/>
      <c r="P101" s="69"/>
      <c r="Q101" s="69"/>
      <c r="R101" s="69"/>
      <c r="S101" s="69"/>
      <c r="T101" s="69"/>
      <c r="U101" s="69"/>
      <c r="V101" s="69"/>
      <c r="W101" s="69"/>
      <c r="X101" s="69"/>
      <c r="Y101" s="69"/>
      <c r="Z101" s="69"/>
      <c r="AA101" s="69"/>
      <c r="AB101" s="69"/>
      <c r="AC101" s="69"/>
      <c r="AD101" s="69"/>
    </row>
    <row r="102" spans="1:30" s="64" customFormat="1" x14ac:dyDescent="0.35">
      <c r="A102" s="50"/>
      <c r="B102" s="2"/>
      <c r="C102" s="53"/>
      <c r="D102" s="72"/>
      <c r="E102" s="72"/>
      <c r="F102" s="72"/>
      <c r="G102" s="72"/>
      <c r="H102" s="72"/>
      <c r="I102" s="72"/>
      <c r="J102" s="72"/>
      <c r="K102" s="72"/>
      <c r="L102" s="72"/>
      <c r="M102" s="72"/>
      <c r="N102" s="69"/>
      <c r="O102" s="69"/>
      <c r="P102" s="69"/>
      <c r="Q102" s="69"/>
      <c r="R102" s="69"/>
      <c r="S102" s="69"/>
      <c r="T102" s="69"/>
      <c r="U102" s="69"/>
      <c r="V102" s="69"/>
      <c r="W102" s="69"/>
      <c r="X102" s="69"/>
      <c r="Y102" s="69"/>
      <c r="Z102" s="69"/>
      <c r="AA102" s="69"/>
      <c r="AB102" s="69"/>
      <c r="AC102" s="69"/>
      <c r="AD102" s="69"/>
    </row>
    <row r="103" spans="1:30" s="64" customFormat="1" x14ac:dyDescent="0.35">
      <c r="A103" s="50"/>
      <c r="B103" s="2"/>
      <c r="C103" s="53"/>
      <c r="D103" s="72"/>
      <c r="E103" s="72"/>
      <c r="F103" s="72"/>
      <c r="G103" s="72"/>
      <c r="H103" s="72"/>
      <c r="I103" s="72"/>
      <c r="J103" s="72"/>
      <c r="K103" s="72"/>
      <c r="L103" s="72"/>
      <c r="M103" s="72"/>
      <c r="N103" s="69"/>
      <c r="O103" s="69"/>
      <c r="P103" s="69"/>
      <c r="Q103" s="69"/>
      <c r="R103" s="69"/>
      <c r="S103" s="69"/>
      <c r="T103" s="69"/>
      <c r="U103" s="69"/>
      <c r="V103" s="69"/>
      <c r="W103" s="69"/>
      <c r="X103" s="69"/>
      <c r="Y103" s="69"/>
      <c r="Z103" s="69"/>
      <c r="AA103" s="69"/>
      <c r="AB103" s="69"/>
      <c r="AC103" s="69"/>
      <c r="AD103" s="69"/>
    </row>
    <row r="104" spans="1:30" s="64" customFormat="1" x14ac:dyDescent="0.35">
      <c r="A104" s="50"/>
      <c r="B104" s="2"/>
      <c r="C104" s="53"/>
      <c r="D104" s="72"/>
      <c r="E104" s="72"/>
      <c r="F104" s="72"/>
      <c r="G104" s="72"/>
      <c r="H104" s="72"/>
      <c r="I104" s="72"/>
      <c r="J104" s="72"/>
      <c r="K104" s="72"/>
      <c r="L104" s="72"/>
      <c r="M104" s="72"/>
      <c r="N104" s="69"/>
      <c r="O104" s="69"/>
      <c r="P104" s="69"/>
      <c r="Q104" s="69"/>
      <c r="R104" s="69"/>
      <c r="S104" s="69"/>
      <c r="T104" s="69"/>
      <c r="U104" s="69"/>
      <c r="V104" s="69"/>
      <c r="W104" s="69"/>
      <c r="X104" s="69"/>
      <c r="Y104" s="69"/>
      <c r="Z104" s="69"/>
      <c r="AA104" s="69"/>
      <c r="AB104" s="69"/>
      <c r="AC104" s="69"/>
      <c r="AD104" s="69"/>
    </row>
    <row r="105" spans="1:30" s="21" customFormat="1" ht="15" x14ac:dyDescent="0.4">
      <c r="B105" s="22" t="s">
        <v>1</v>
      </c>
    </row>
    <row r="106" spans="1:30" s="2" customFormat="1" ht="12.75" x14ac:dyDescent="0.35">
      <c r="C106" s="37"/>
      <c r="D106" s="37"/>
      <c r="E106" s="37"/>
      <c r="F106" s="37"/>
      <c r="G106" s="37"/>
      <c r="H106" s="37"/>
    </row>
    <row r="107" spans="1:30" s="2" customFormat="1" ht="13.15" x14ac:dyDescent="0.4">
      <c r="B107" s="3" t="s">
        <v>180</v>
      </c>
    </row>
    <row r="108" spans="1:30" s="12" customFormat="1" x14ac:dyDescent="0.35">
      <c r="B108" s="2" t="s">
        <v>363</v>
      </c>
    </row>
    <row r="109" spans="1:30" s="12" customFormat="1" x14ac:dyDescent="0.35">
      <c r="B109" s="2"/>
    </row>
    <row r="110" spans="1:30" s="2" customFormat="1" ht="13.15" x14ac:dyDescent="0.4">
      <c r="B110" s="3" t="s">
        <v>181</v>
      </c>
    </row>
    <row r="111" spans="1:30" s="2" customFormat="1" ht="12.75" x14ac:dyDescent="0.35">
      <c r="B111" s="2" t="s">
        <v>347</v>
      </c>
    </row>
    <row r="112" spans="1:30" x14ac:dyDescent="0.35">
      <c r="A112" s="50"/>
      <c r="B112" s="72"/>
      <c r="C112" s="53"/>
      <c r="D112" s="72"/>
      <c r="E112" s="72"/>
      <c r="F112" s="72"/>
      <c r="G112" s="72"/>
      <c r="H112" s="72"/>
      <c r="I112" s="72"/>
      <c r="J112" s="72"/>
      <c r="K112" s="72"/>
      <c r="L112" s="72"/>
      <c r="M112" s="72"/>
      <c r="N112" s="69"/>
      <c r="O112" s="69"/>
      <c r="P112" s="69"/>
      <c r="Q112" s="69"/>
      <c r="R112" s="69"/>
      <c r="S112" s="69"/>
      <c r="T112" s="69"/>
      <c r="U112" s="69"/>
      <c r="V112" s="69"/>
      <c r="W112" s="69"/>
      <c r="X112" s="69"/>
      <c r="Y112" s="69"/>
      <c r="Z112" s="69"/>
      <c r="AA112" s="69"/>
      <c r="AB112" s="69"/>
      <c r="AC112" s="69"/>
      <c r="AD112" s="69"/>
    </row>
    <row r="113" spans="1:30" s="64" customFormat="1" x14ac:dyDescent="0.35">
      <c r="A113" s="50"/>
      <c r="B113" s="72"/>
      <c r="C113" s="53"/>
      <c r="D113" s="72"/>
      <c r="E113" s="72"/>
      <c r="F113" s="72"/>
      <c r="G113" s="72"/>
      <c r="H113" s="72"/>
      <c r="I113" s="72"/>
      <c r="J113" s="72"/>
      <c r="K113" s="72"/>
      <c r="L113" s="72"/>
      <c r="M113" s="72"/>
      <c r="N113" s="69"/>
      <c r="O113" s="69"/>
      <c r="P113" s="69"/>
      <c r="Q113" s="69"/>
      <c r="R113" s="69"/>
      <c r="S113" s="69"/>
      <c r="T113" s="69"/>
      <c r="U113" s="69"/>
      <c r="V113" s="69"/>
      <c r="W113" s="69"/>
      <c r="X113" s="69"/>
      <c r="Y113" s="69"/>
      <c r="Z113" s="69"/>
      <c r="AA113" s="69"/>
      <c r="AB113" s="69"/>
      <c r="AC113" s="69"/>
      <c r="AD113" s="69"/>
    </row>
    <row r="114" spans="1:30" s="309" customFormat="1" hidden="1" x14ac:dyDescent="0.35">
      <c r="A114" s="304"/>
      <c r="B114" s="310" t="s">
        <v>312</v>
      </c>
      <c r="C114" s="306"/>
      <c r="D114" s="307"/>
      <c r="E114" s="307"/>
      <c r="F114" s="305"/>
      <c r="G114" s="305"/>
      <c r="H114" s="305"/>
      <c r="I114" s="305"/>
      <c r="J114" s="305"/>
      <c r="K114" s="305"/>
      <c r="L114" s="305"/>
      <c r="M114" s="305"/>
      <c r="N114" s="308"/>
      <c r="O114" s="304"/>
      <c r="P114" s="304"/>
      <c r="Q114" s="304"/>
      <c r="R114" s="304"/>
      <c r="S114" s="304"/>
      <c r="T114" s="304"/>
      <c r="U114" s="304"/>
      <c r="V114" s="304"/>
      <c r="W114" s="304"/>
      <c r="X114" s="304"/>
      <c r="Y114" s="304"/>
      <c r="Z114" s="304"/>
      <c r="AA114" s="304"/>
      <c r="AB114" s="304"/>
      <c r="AC114" s="304"/>
      <c r="AD114" s="304"/>
    </row>
    <row r="115" spans="1:30" s="216" customFormat="1" hidden="1" x14ac:dyDescent="0.35">
      <c r="A115" s="195"/>
      <c r="B115" s="196"/>
      <c r="C115" s="228"/>
      <c r="D115" s="123"/>
      <c r="E115" s="123"/>
      <c r="F115" s="196"/>
      <c r="G115" s="196"/>
      <c r="H115" s="196"/>
      <c r="I115" s="196"/>
      <c r="J115" s="196"/>
      <c r="K115" s="196"/>
      <c r="L115" s="196"/>
      <c r="M115" s="196"/>
      <c r="N115" s="231"/>
      <c r="O115" s="195"/>
      <c r="P115" s="195"/>
      <c r="Q115" s="195"/>
      <c r="R115" s="195"/>
      <c r="S115" s="195"/>
      <c r="T115" s="195"/>
      <c r="U115" s="195"/>
      <c r="V115" s="195"/>
      <c r="W115" s="195"/>
      <c r="X115" s="195"/>
      <c r="Y115" s="195"/>
      <c r="Z115" s="195"/>
      <c r="AA115" s="195"/>
      <c r="AB115" s="195"/>
      <c r="AC115" s="195"/>
      <c r="AD115" s="195"/>
    </row>
    <row r="116" spans="1:30" s="216" customFormat="1" ht="39.4" hidden="1" x14ac:dyDescent="0.4">
      <c r="A116" s="195"/>
      <c r="B116" s="312" t="s">
        <v>313</v>
      </c>
      <c r="C116" s="311" t="s">
        <v>245</v>
      </c>
      <c r="D116" s="313" t="s">
        <v>275</v>
      </c>
      <c r="E116" s="313" t="s">
        <v>270</v>
      </c>
      <c r="F116" s="312" t="s">
        <v>391</v>
      </c>
      <c r="G116" s="312" t="s">
        <v>271</v>
      </c>
      <c r="H116" s="95" t="s">
        <v>251</v>
      </c>
      <c r="I116" s="361" t="s">
        <v>399</v>
      </c>
      <c r="J116" s="196"/>
      <c r="K116" s="196"/>
      <c r="L116" s="196"/>
      <c r="M116" s="196"/>
      <c r="N116" s="231"/>
      <c r="O116" s="195"/>
      <c r="P116" s="195"/>
      <c r="Q116" s="195"/>
      <c r="R116" s="195"/>
      <c r="S116" s="195"/>
      <c r="T116" s="195"/>
      <c r="U116" s="195"/>
      <c r="V116" s="195"/>
      <c r="W116" s="195"/>
      <c r="X116" s="195"/>
      <c r="Y116" s="195"/>
      <c r="Z116" s="195"/>
      <c r="AA116" s="195"/>
      <c r="AB116" s="195"/>
      <c r="AC116" s="195"/>
      <c r="AD116" s="195"/>
    </row>
    <row r="117" spans="1:30" s="216" customFormat="1" hidden="1" x14ac:dyDescent="0.35">
      <c r="A117" s="195"/>
      <c r="B117" s="314"/>
      <c r="C117" s="315"/>
      <c r="D117" s="316"/>
      <c r="E117" s="318"/>
      <c r="F117" s="346"/>
      <c r="G117" s="347"/>
      <c r="H117" s="351"/>
      <c r="I117" s="362"/>
      <c r="J117" s="196"/>
      <c r="K117" s="196"/>
      <c r="L117" s="196"/>
      <c r="M117" s="231"/>
      <c r="N117" s="195"/>
      <c r="O117" s="195"/>
      <c r="P117" s="195"/>
      <c r="Q117" s="195"/>
      <c r="R117" s="195"/>
      <c r="S117" s="195"/>
      <c r="T117" s="195"/>
      <c r="U117" s="195"/>
      <c r="V117" s="195"/>
      <c r="W117" s="195"/>
      <c r="X117" s="195"/>
      <c r="Y117" s="195"/>
      <c r="Z117" s="195"/>
      <c r="AA117" s="195"/>
      <c r="AB117" s="195"/>
      <c r="AC117" s="195"/>
    </row>
    <row r="118" spans="1:30" s="216" customFormat="1" hidden="1" x14ac:dyDescent="0.35">
      <c r="A118" s="195"/>
      <c r="B118" s="314" t="s">
        <v>243</v>
      </c>
      <c r="C118" s="315">
        <v>2020</v>
      </c>
      <c r="D118" s="316" t="s">
        <v>266</v>
      </c>
      <c r="E118" s="318" t="s">
        <v>48</v>
      </c>
      <c r="F118" s="336" t="s">
        <v>390</v>
      </c>
      <c r="G118" s="348" t="s">
        <v>35</v>
      </c>
      <c r="H118" s="352" t="s">
        <v>103</v>
      </c>
      <c r="I118" s="362" t="s">
        <v>6</v>
      </c>
      <c r="J118" s="196"/>
      <c r="K118" s="196"/>
      <c r="L118" s="196"/>
      <c r="M118" s="231"/>
      <c r="N118" s="195"/>
      <c r="O118" s="195"/>
      <c r="P118" s="195"/>
      <c r="Q118" s="195"/>
      <c r="R118" s="195"/>
      <c r="S118" s="195"/>
      <c r="T118" s="195"/>
      <c r="U118" s="195"/>
      <c r="V118" s="195"/>
      <c r="W118" s="195"/>
      <c r="X118" s="195"/>
      <c r="Y118" s="195"/>
      <c r="Z118" s="195"/>
      <c r="AA118" s="195"/>
      <c r="AB118" s="195"/>
      <c r="AC118" s="195"/>
    </row>
    <row r="119" spans="1:30" hidden="1" x14ac:dyDescent="0.35">
      <c r="A119" s="51"/>
      <c r="B119" s="314" t="s">
        <v>244</v>
      </c>
      <c r="C119" s="315">
        <v>2021</v>
      </c>
      <c r="D119" s="316" t="s">
        <v>267</v>
      </c>
      <c r="E119" s="318" t="s">
        <v>301</v>
      </c>
      <c r="F119" s="336" t="s">
        <v>392</v>
      </c>
      <c r="G119" s="348" t="s">
        <v>394</v>
      </c>
      <c r="H119" s="353" t="s">
        <v>396</v>
      </c>
      <c r="I119" s="362" t="s">
        <v>7</v>
      </c>
      <c r="J119" s="71"/>
      <c r="K119" s="71"/>
      <c r="L119" s="71"/>
      <c r="M119" s="70"/>
      <c r="N119" s="69"/>
      <c r="O119" s="69"/>
      <c r="P119" s="69"/>
      <c r="Q119" s="69"/>
      <c r="R119" s="69"/>
      <c r="S119" s="69"/>
      <c r="T119" s="69"/>
      <c r="U119" s="69"/>
      <c r="V119" s="69"/>
      <c r="W119" s="69"/>
      <c r="X119" s="69"/>
      <c r="Y119" s="69"/>
      <c r="Z119" s="69"/>
      <c r="AA119" s="69"/>
      <c r="AB119" s="69"/>
      <c r="AC119" s="69"/>
    </row>
    <row r="120" spans="1:30" hidden="1" x14ac:dyDescent="0.35">
      <c r="A120" s="51"/>
      <c r="B120" s="314"/>
      <c r="C120" s="315">
        <v>2022</v>
      </c>
      <c r="D120" s="316" t="s">
        <v>268</v>
      </c>
      <c r="E120" s="319"/>
      <c r="F120" s="337"/>
      <c r="G120" s="348" t="s">
        <v>395</v>
      </c>
      <c r="H120" s="354" t="s">
        <v>397</v>
      </c>
      <c r="I120" s="317"/>
      <c r="J120" s="71"/>
      <c r="K120" s="71"/>
      <c r="L120" s="71"/>
      <c r="M120" s="71"/>
      <c r="N120" s="70"/>
      <c r="O120" s="69"/>
      <c r="P120" s="69"/>
      <c r="Q120" s="69"/>
      <c r="R120" s="69"/>
      <c r="S120" s="69"/>
      <c r="T120" s="69"/>
      <c r="U120" s="69"/>
      <c r="V120" s="69"/>
      <c r="W120" s="69"/>
      <c r="X120" s="69"/>
      <c r="Y120" s="69"/>
      <c r="Z120" s="69"/>
      <c r="AA120" s="69"/>
      <c r="AB120" s="69"/>
      <c r="AC120" s="69"/>
      <c r="AD120" s="69"/>
    </row>
    <row r="121" spans="1:30" hidden="1" x14ac:dyDescent="0.35">
      <c r="A121" s="51"/>
      <c r="B121" s="314"/>
      <c r="C121" s="315">
        <v>2023</v>
      </c>
      <c r="D121" s="316" t="s">
        <v>269</v>
      </c>
      <c r="E121" s="319"/>
      <c r="F121" s="337"/>
      <c r="G121" s="349"/>
      <c r="H121" s="309"/>
      <c r="I121" s="362"/>
      <c r="J121" s="71"/>
      <c r="K121" s="71"/>
      <c r="L121" s="71"/>
      <c r="M121" s="71"/>
      <c r="N121" s="70"/>
      <c r="O121" s="69"/>
      <c r="P121" s="69"/>
      <c r="Q121" s="69"/>
      <c r="R121" s="69"/>
      <c r="S121" s="69"/>
      <c r="T121" s="69"/>
      <c r="U121" s="69"/>
      <c r="V121" s="69"/>
      <c r="W121" s="69"/>
      <c r="X121" s="69"/>
      <c r="Y121" s="69"/>
      <c r="Z121" s="69"/>
      <c r="AA121" s="69"/>
      <c r="AB121" s="69"/>
      <c r="AC121" s="69"/>
      <c r="AD121" s="69"/>
    </row>
    <row r="122" spans="1:30" hidden="1" x14ac:dyDescent="0.35">
      <c r="A122" s="51"/>
      <c r="B122" s="314"/>
      <c r="C122" s="315">
        <v>2024</v>
      </c>
      <c r="D122" s="317"/>
      <c r="E122" s="318"/>
      <c r="F122" s="337"/>
      <c r="G122" s="350"/>
      <c r="H122" s="355"/>
      <c r="I122" s="362"/>
      <c r="J122" s="71"/>
      <c r="K122" s="71"/>
      <c r="L122" s="71"/>
      <c r="M122" s="71"/>
      <c r="N122" s="70"/>
      <c r="O122" s="69"/>
      <c r="P122" s="69"/>
      <c r="Q122" s="69"/>
      <c r="R122" s="69"/>
      <c r="S122" s="69"/>
      <c r="T122" s="69"/>
      <c r="U122" s="69"/>
      <c r="V122" s="69"/>
      <c r="W122" s="69"/>
      <c r="X122" s="69"/>
      <c r="Y122" s="69"/>
      <c r="Z122" s="69"/>
      <c r="AA122" s="69"/>
      <c r="AB122" s="69"/>
      <c r="AC122" s="69"/>
      <c r="AD122" s="69"/>
    </row>
    <row r="123" spans="1:30" hidden="1" x14ac:dyDescent="0.35">
      <c r="A123" s="51"/>
      <c r="B123" s="314"/>
      <c r="C123" s="315">
        <v>2025</v>
      </c>
      <c r="D123" s="317"/>
      <c r="E123" s="318"/>
      <c r="F123" s="337"/>
      <c r="G123" s="350"/>
      <c r="H123" s="356"/>
      <c r="I123" s="362"/>
      <c r="J123" s="71"/>
      <c r="K123" s="71"/>
      <c r="L123" s="71"/>
      <c r="M123" s="71"/>
      <c r="N123" s="70"/>
      <c r="O123" s="69"/>
      <c r="P123" s="69"/>
      <c r="Q123" s="69"/>
      <c r="R123" s="69"/>
      <c r="S123" s="69"/>
      <c r="T123" s="69"/>
      <c r="U123" s="69"/>
      <c r="V123" s="69"/>
      <c r="W123" s="69"/>
      <c r="X123" s="69"/>
      <c r="Y123" s="69"/>
      <c r="Z123" s="69"/>
      <c r="AA123" s="69"/>
      <c r="AB123" s="69"/>
      <c r="AC123" s="69"/>
      <c r="AD123" s="69"/>
    </row>
    <row r="124" spans="1:30" hidden="1" x14ac:dyDescent="0.35">
      <c r="A124" s="51"/>
      <c r="B124" s="314"/>
      <c r="C124" s="315">
        <v>2026</v>
      </c>
      <c r="D124" s="317"/>
      <c r="E124" s="318"/>
      <c r="F124" s="337"/>
      <c r="G124" s="350"/>
      <c r="H124" s="356"/>
      <c r="I124" s="362"/>
      <c r="J124" s="71"/>
      <c r="K124" s="71"/>
      <c r="L124" s="71"/>
      <c r="M124" s="71"/>
      <c r="N124" s="70"/>
      <c r="O124" s="69"/>
      <c r="P124" s="69"/>
      <c r="Q124" s="69"/>
      <c r="R124" s="69"/>
      <c r="S124" s="69"/>
      <c r="T124" s="69"/>
      <c r="U124" s="69"/>
      <c r="V124" s="69"/>
      <c r="W124" s="69"/>
      <c r="X124" s="69"/>
      <c r="Y124" s="69"/>
      <c r="Z124" s="69"/>
      <c r="AA124" s="69"/>
      <c r="AB124" s="69"/>
      <c r="AC124" s="69"/>
      <c r="AD124" s="69"/>
    </row>
    <row r="125" spans="1:30" hidden="1" x14ac:dyDescent="0.35">
      <c r="A125" s="51"/>
      <c r="B125" s="314"/>
      <c r="C125" s="315">
        <v>2027</v>
      </c>
      <c r="D125" s="317"/>
      <c r="E125" s="318"/>
      <c r="F125" s="337"/>
      <c r="G125" s="350"/>
      <c r="H125" s="356"/>
      <c r="I125" s="362"/>
      <c r="J125" s="71"/>
      <c r="K125" s="71"/>
      <c r="L125" s="71"/>
      <c r="M125" s="71"/>
      <c r="N125" s="70"/>
      <c r="O125" s="69"/>
      <c r="P125" s="69"/>
      <c r="Q125" s="69"/>
      <c r="R125" s="69"/>
      <c r="S125" s="69"/>
      <c r="T125" s="69"/>
      <c r="U125" s="69"/>
      <c r="V125" s="69"/>
      <c r="W125" s="69"/>
      <c r="X125" s="69"/>
      <c r="Y125" s="69"/>
      <c r="Z125" s="69"/>
      <c r="AA125" s="69"/>
      <c r="AB125" s="69"/>
      <c r="AC125" s="69"/>
      <c r="AD125" s="69"/>
    </row>
    <row r="126" spans="1:30" hidden="1" x14ac:dyDescent="0.35">
      <c r="A126" s="51"/>
      <c r="B126" s="314"/>
      <c r="C126" s="315">
        <v>2028</v>
      </c>
      <c r="D126" s="317"/>
      <c r="E126" s="318"/>
      <c r="F126" s="337"/>
      <c r="G126" s="350"/>
      <c r="H126" s="356"/>
      <c r="I126" s="362"/>
      <c r="J126" s="71"/>
      <c r="K126" s="71"/>
      <c r="L126" s="71"/>
      <c r="M126" s="71"/>
      <c r="N126" s="70"/>
      <c r="O126" s="69"/>
      <c r="P126" s="69"/>
      <c r="Q126" s="69"/>
      <c r="R126" s="69"/>
      <c r="S126" s="69"/>
      <c r="T126" s="69"/>
      <c r="U126" s="69"/>
      <c r="V126" s="69"/>
      <c r="W126" s="69"/>
      <c r="X126" s="69"/>
      <c r="Y126" s="69"/>
      <c r="Z126" s="69"/>
      <c r="AA126" s="69"/>
      <c r="AB126" s="69"/>
      <c r="AC126" s="69"/>
      <c r="AD126" s="69"/>
    </row>
    <row r="127" spans="1:30" hidden="1" x14ac:dyDescent="0.35">
      <c r="A127" s="51"/>
      <c r="B127" s="314"/>
      <c r="C127" s="315">
        <v>2029</v>
      </c>
      <c r="D127" s="317"/>
      <c r="E127" s="318"/>
      <c r="F127" s="337"/>
      <c r="G127" s="350"/>
      <c r="H127" s="356"/>
      <c r="I127" s="362"/>
      <c r="J127" s="71"/>
      <c r="K127" s="71"/>
      <c r="L127" s="71"/>
      <c r="M127" s="71"/>
      <c r="N127" s="70"/>
      <c r="O127" s="69"/>
      <c r="P127" s="69"/>
      <c r="Q127" s="69"/>
      <c r="R127" s="69"/>
      <c r="S127" s="69"/>
      <c r="T127" s="69"/>
      <c r="U127" s="69"/>
      <c r="V127" s="69"/>
      <c r="W127" s="69"/>
      <c r="X127" s="69"/>
      <c r="Y127" s="69"/>
      <c r="Z127" s="69"/>
      <c r="AA127" s="69"/>
      <c r="AB127" s="69"/>
      <c r="AC127" s="69"/>
      <c r="AD127" s="69"/>
    </row>
    <row r="128" spans="1:30" hidden="1" x14ac:dyDescent="0.35">
      <c r="A128" s="51"/>
      <c r="B128" s="314"/>
      <c r="C128" s="315">
        <v>2030</v>
      </c>
      <c r="D128" s="317"/>
      <c r="E128" s="318"/>
      <c r="F128" s="337"/>
      <c r="G128" s="350"/>
      <c r="H128" s="356"/>
      <c r="I128" s="362"/>
      <c r="J128" s="71"/>
      <c r="K128" s="71"/>
      <c r="L128" s="71"/>
      <c r="M128" s="71"/>
      <c r="N128" s="70"/>
      <c r="O128" s="69"/>
      <c r="P128" s="69"/>
      <c r="Q128" s="69"/>
      <c r="R128" s="69"/>
      <c r="S128" s="69"/>
      <c r="T128" s="69"/>
      <c r="U128" s="69"/>
      <c r="V128" s="69"/>
      <c r="W128" s="69"/>
      <c r="X128" s="69"/>
      <c r="Y128" s="69"/>
      <c r="Z128" s="69"/>
      <c r="AA128" s="69"/>
      <c r="AB128" s="69"/>
      <c r="AC128" s="69"/>
      <c r="AD128" s="69"/>
    </row>
    <row r="129" spans="1:30" hidden="1" x14ac:dyDescent="0.35">
      <c r="A129" s="50"/>
      <c r="B129" s="72"/>
      <c r="C129" s="53"/>
      <c r="D129" s="72"/>
      <c r="E129" s="72"/>
      <c r="F129" s="72"/>
      <c r="G129" s="72"/>
      <c r="H129" s="72"/>
      <c r="I129" s="72"/>
      <c r="J129" s="72"/>
      <c r="K129" s="72"/>
      <c r="L129" s="72"/>
      <c r="M129" s="72"/>
      <c r="N129" s="69"/>
      <c r="O129" s="69"/>
      <c r="P129" s="69"/>
      <c r="Q129" s="69"/>
      <c r="R129" s="69"/>
      <c r="S129" s="69"/>
      <c r="T129" s="69"/>
      <c r="U129" s="69"/>
      <c r="V129" s="69"/>
      <c r="W129" s="69"/>
      <c r="X129" s="69"/>
      <c r="Y129" s="69"/>
      <c r="Z129" s="69"/>
      <c r="AA129" s="69"/>
      <c r="AB129" s="69"/>
      <c r="AC129" s="69"/>
      <c r="AD129" s="69"/>
    </row>
    <row r="130" spans="1:30" x14ac:dyDescent="0.35">
      <c r="A130" s="50"/>
      <c r="B130" s="72"/>
      <c r="C130" s="53"/>
      <c r="D130" s="72"/>
      <c r="E130" s="72"/>
      <c r="F130" s="72"/>
      <c r="G130" s="72"/>
      <c r="H130" s="72"/>
      <c r="I130" s="72"/>
      <c r="J130" s="72"/>
      <c r="K130" s="72"/>
      <c r="L130" s="72"/>
      <c r="M130" s="72"/>
      <c r="N130" s="69"/>
      <c r="O130" s="69"/>
      <c r="P130" s="69"/>
      <c r="Q130" s="69"/>
      <c r="R130" s="69"/>
      <c r="S130" s="69"/>
      <c r="T130" s="69"/>
      <c r="U130" s="69"/>
      <c r="V130" s="69"/>
      <c r="W130" s="69"/>
      <c r="X130" s="69"/>
      <c r="Y130" s="69"/>
      <c r="Z130" s="69"/>
      <c r="AA130" s="69"/>
      <c r="AB130" s="69"/>
      <c r="AC130" s="69"/>
      <c r="AD130" s="69"/>
    </row>
    <row r="131" spans="1:30" x14ac:dyDescent="0.35">
      <c r="A131" s="50"/>
      <c r="B131" s="72"/>
      <c r="C131" s="53"/>
      <c r="D131" s="72"/>
      <c r="E131" s="72"/>
      <c r="F131" s="72"/>
      <c r="G131" s="72"/>
      <c r="H131" s="72"/>
      <c r="I131" s="72"/>
      <c r="J131" s="72"/>
      <c r="K131" s="72"/>
      <c r="L131" s="72"/>
      <c r="M131" s="72"/>
      <c r="N131" s="69"/>
      <c r="O131" s="69"/>
      <c r="P131" s="69"/>
      <c r="Q131" s="69"/>
      <c r="R131" s="69"/>
      <c r="S131" s="69"/>
      <c r="T131" s="69"/>
      <c r="U131" s="69"/>
      <c r="V131" s="69"/>
      <c r="W131" s="69"/>
      <c r="X131" s="69"/>
      <c r="Y131" s="69"/>
      <c r="Z131" s="69"/>
      <c r="AA131" s="69"/>
      <c r="AB131" s="69"/>
      <c r="AC131" s="69"/>
      <c r="AD131" s="69"/>
    </row>
    <row r="132" spans="1:30" x14ac:dyDescent="0.35">
      <c r="A132" s="50"/>
      <c r="B132" s="72"/>
      <c r="C132" s="53"/>
      <c r="D132" s="72"/>
      <c r="E132" s="72"/>
      <c r="F132" s="72"/>
      <c r="G132" s="72"/>
      <c r="H132" s="72"/>
      <c r="I132" s="72"/>
      <c r="J132" s="72"/>
      <c r="K132" s="72"/>
      <c r="L132" s="72"/>
      <c r="M132" s="72"/>
      <c r="N132" s="69"/>
      <c r="O132" s="69"/>
      <c r="P132" s="69"/>
      <c r="Q132" s="69"/>
      <c r="R132" s="69"/>
      <c r="S132" s="69"/>
      <c r="T132" s="69"/>
      <c r="U132" s="69"/>
      <c r="V132" s="69"/>
      <c r="W132" s="69"/>
      <c r="X132" s="69"/>
      <c r="Y132" s="69"/>
      <c r="Z132" s="69"/>
      <c r="AA132" s="69"/>
      <c r="AB132" s="69"/>
      <c r="AC132" s="69"/>
      <c r="AD132" s="69"/>
    </row>
    <row r="133" spans="1:30" x14ac:dyDescent="0.35">
      <c r="A133" s="50"/>
      <c r="B133" s="72"/>
      <c r="C133" s="53"/>
      <c r="D133" s="72"/>
      <c r="E133" s="72"/>
      <c r="F133" s="72"/>
      <c r="G133" s="72"/>
      <c r="H133" s="72"/>
      <c r="I133" s="72"/>
      <c r="J133" s="72"/>
      <c r="K133" s="72"/>
      <c r="L133" s="72"/>
      <c r="M133" s="72"/>
      <c r="N133" s="69"/>
      <c r="O133" s="69"/>
      <c r="P133" s="69"/>
      <c r="Q133" s="69"/>
      <c r="R133" s="69"/>
      <c r="S133" s="69"/>
      <c r="T133" s="69"/>
      <c r="U133" s="69"/>
      <c r="V133" s="69"/>
      <c r="W133" s="69"/>
      <c r="X133" s="69"/>
      <c r="Y133" s="69"/>
      <c r="Z133" s="69"/>
      <c r="AA133" s="69"/>
      <c r="AB133" s="69"/>
      <c r="AC133" s="69"/>
      <c r="AD133" s="69"/>
    </row>
    <row r="134" spans="1:30" x14ac:dyDescent="0.35">
      <c r="A134" s="50"/>
      <c r="B134" s="72"/>
      <c r="C134" s="53"/>
      <c r="D134" s="72"/>
      <c r="E134" s="72"/>
      <c r="F134" s="72"/>
      <c r="G134" s="72"/>
      <c r="H134" s="72"/>
      <c r="I134" s="72"/>
      <c r="J134" s="72"/>
      <c r="K134" s="72"/>
      <c r="L134" s="72"/>
      <c r="M134" s="72"/>
      <c r="N134" s="69"/>
      <c r="O134" s="69"/>
      <c r="P134" s="69"/>
      <c r="Q134" s="69"/>
      <c r="R134" s="69"/>
      <c r="S134" s="69"/>
      <c r="T134" s="69"/>
      <c r="U134" s="69"/>
      <c r="V134" s="69"/>
      <c r="W134" s="69"/>
      <c r="X134" s="69"/>
      <c r="Y134" s="69"/>
      <c r="Z134" s="69"/>
      <c r="AA134" s="69"/>
      <c r="AB134" s="69"/>
      <c r="AC134" s="69"/>
      <c r="AD134" s="69"/>
    </row>
    <row r="135" spans="1:30" x14ac:dyDescent="0.35">
      <c r="A135" s="50"/>
      <c r="B135" s="72"/>
      <c r="C135" s="53"/>
      <c r="D135" s="72"/>
      <c r="E135" s="72"/>
      <c r="F135" s="72"/>
      <c r="G135" s="72"/>
      <c r="H135" s="72"/>
      <c r="I135" s="72"/>
      <c r="J135" s="72"/>
      <c r="K135" s="72"/>
      <c r="L135" s="72"/>
      <c r="M135" s="72"/>
      <c r="N135" s="69"/>
      <c r="O135" s="69"/>
      <c r="P135" s="69"/>
      <c r="Q135" s="69"/>
      <c r="R135" s="69"/>
      <c r="S135" s="69"/>
      <c r="T135" s="69"/>
      <c r="U135" s="69"/>
      <c r="V135" s="69"/>
      <c r="W135" s="69"/>
      <c r="X135" s="69"/>
      <c r="Y135" s="69"/>
      <c r="Z135" s="69"/>
      <c r="AA135" s="69"/>
      <c r="AB135" s="69"/>
      <c r="AC135" s="69"/>
      <c r="AD135" s="69"/>
    </row>
    <row r="136" spans="1:30" x14ac:dyDescent="0.35">
      <c r="A136" s="50"/>
      <c r="B136" s="72"/>
      <c r="C136" s="53"/>
      <c r="D136" s="72"/>
      <c r="E136" s="72"/>
      <c r="F136" s="72"/>
      <c r="G136" s="72"/>
      <c r="H136" s="72"/>
      <c r="I136" s="72"/>
      <c r="J136" s="72"/>
      <c r="K136" s="72"/>
      <c r="L136" s="72"/>
      <c r="M136" s="72"/>
      <c r="N136" s="69"/>
      <c r="O136" s="69"/>
      <c r="P136" s="69"/>
      <c r="Q136" s="69"/>
      <c r="R136" s="69"/>
      <c r="S136" s="69"/>
      <c r="T136" s="69"/>
      <c r="U136" s="69"/>
      <c r="V136" s="69"/>
      <c r="W136" s="69"/>
      <c r="X136" s="69"/>
      <c r="Y136" s="69"/>
      <c r="Z136" s="69"/>
      <c r="AA136" s="69"/>
      <c r="AB136" s="69"/>
      <c r="AC136" s="69"/>
      <c r="AD136" s="69"/>
    </row>
    <row r="137" spans="1:30" x14ac:dyDescent="0.35">
      <c r="A137" s="50"/>
      <c r="B137" s="72"/>
      <c r="C137" s="53"/>
      <c r="D137" s="72"/>
      <c r="E137" s="72"/>
      <c r="F137" s="72"/>
      <c r="G137" s="72"/>
      <c r="H137" s="72"/>
      <c r="I137" s="72"/>
      <c r="J137" s="72"/>
      <c r="K137" s="72"/>
      <c r="L137" s="72"/>
      <c r="M137" s="72"/>
      <c r="N137" s="69"/>
      <c r="O137" s="69"/>
      <c r="P137" s="69"/>
      <c r="Q137" s="69"/>
      <c r="R137" s="69"/>
      <c r="S137" s="69"/>
      <c r="T137" s="69"/>
      <c r="U137" s="69"/>
      <c r="V137" s="69"/>
      <c r="W137" s="69"/>
      <c r="X137" s="69"/>
      <c r="Y137" s="69"/>
      <c r="Z137" s="69"/>
      <c r="AA137" s="69"/>
      <c r="AB137" s="69"/>
      <c r="AC137" s="69"/>
      <c r="AD137" s="69"/>
    </row>
    <row r="138" spans="1:30" x14ac:dyDescent="0.35">
      <c r="A138" s="50"/>
      <c r="B138" s="72"/>
      <c r="C138" s="53"/>
      <c r="D138" s="72"/>
      <c r="E138" s="72"/>
      <c r="F138" s="72"/>
      <c r="G138" s="72"/>
      <c r="H138" s="72"/>
      <c r="I138" s="72"/>
      <c r="J138" s="72"/>
      <c r="K138" s="72"/>
      <c r="L138" s="72"/>
      <c r="M138" s="72"/>
      <c r="N138" s="69"/>
      <c r="O138" s="69"/>
      <c r="P138" s="69"/>
      <c r="Q138" s="69"/>
      <c r="R138" s="69"/>
      <c r="S138" s="69"/>
      <c r="T138" s="69"/>
      <c r="U138" s="69"/>
      <c r="V138" s="69"/>
      <c r="W138" s="69"/>
      <c r="X138" s="69"/>
      <c r="Y138" s="69"/>
      <c r="Z138" s="69"/>
      <c r="AA138" s="69"/>
      <c r="AB138" s="69"/>
      <c r="AC138" s="69"/>
      <c r="AD138" s="69"/>
    </row>
    <row r="139" spans="1:30" x14ac:dyDescent="0.35">
      <c r="A139" s="50"/>
      <c r="B139" s="72"/>
      <c r="C139" s="53"/>
      <c r="D139" s="72"/>
      <c r="E139" s="72"/>
      <c r="F139" s="72"/>
      <c r="G139" s="72"/>
      <c r="H139" s="72"/>
      <c r="I139" s="72"/>
      <c r="J139" s="72"/>
      <c r="K139" s="72"/>
      <c r="L139" s="72"/>
      <c r="M139" s="72"/>
      <c r="N139" s="69"/>
      <c r="O139" s="69"/>
      <c r="P139" s="69"/>
      <c r="Q139" s="69"/>
      <c r="R139" s="69"/>
      <c r="S139" s="69"/>
      <c r="T139" s="69"/>
      <c r="U139" s="69"/>
      <c r="V139" s="69"/>
      <c r="W139" s="69"/>
      <c r="X139" s="69"/>
      <c r="Y139" s="69"/>
      <c r="Z139" s="69"/>
      <c r="AA139" s="69"/>
      <c r="AB139" s="69"/>
      <c r="AC139" s="69"/>
      <c r="AD139" s="69"/>
    </row>
    <row r="140" spans="1:30" x14ac:dyDescent="0.35">
      <c r="A140" s="50"/>
      <c r="B140" s="72"/>
      <c r="C140" s="53"/>
      <c r="D140" s="72"/>
      <c r="E140" s="72"/>
      <c r="F140" s="72"/>
      <c r="G140" s="72"/>
      <c r="H140" s="72"/>
      <c r="I140" s="72"/>
      <c r="J140" s="72"/>
      <c r="K140" s="72"/>
      <c r="L140" s="72"/>
      <c r="M140" s="72"/>
      <c r="N140" s="69"/>
      <c r="O140" s="69"/>
      <c r="P140" s="69"/>
      <c r="Q140" s="69"/>
      <c r="R140" s="69"/>
      <c r="S140" s="69"/>
      <c r="T140" s="69"/>
      <c r="U140" s="69"/>
      <c r="V140" s="69"/>
      <c r="W140" s="69"/>
      <c r="X140" s="69"/>
      <c r="Y140" s="69"/>
      <c r="Z140" s="69"/>
      <c r="AA140" s="69"/>
      <c r="AB140" s="69"/>
      <c r="AC140" s="69"/>
      <c r="AD140" s="69"/>
    </row>
    <row r="141" spans="1:30" x14ac:dyDescent="0.35">
      <c r="A141" s="50"/>
      <c r="B141" s="72"/>
      <c r="C141" s="53"/>
      <c r="D141" s="72"/>
      <c r="E141" s="72"/>
      <c r="F141" s="72"/>
      <c r="G141" s="72"/>
      <c r="H141" s="72"/>
      <c r="I141" s="72"/>
      <c r="J141" s="72"/>
      <c r="K141" s="72"/>
      <c r="L141" s="72"/>
      <c r="M141" s="72"/>
      <c r="N141" s="69"/>
      <c r="O141" s="69"/>
      <c r="P141" s="69"/>
      <c r="Q141" s="69"/>
      <c r="R141" s="69"/>
      <c r="S141" s="69"/>
      <c r="T141" s="69"/>
      <c r="U141" s="69"/>
      <c r="V141" s="69"/>
      <c r="W141" s="69"/>
      <c r="X141" s="69"/>
      <c r="Y141" s="69"/>
      <c r="Z141" s="69"/>
      <c r="AA141" s="69"/>
      <c r="AB141" s="69"/>
      <c r="AC141" s="69"/>
      <c r="AD141" s="69"/>
    </row>
    <row r="142" spans="1:30" x14ac:dyDescent="0.35">
      <c r="A142" s="50"/>
      <c r="B142" s="72"/>
      <c r="C142" s="53"/>
      <c r="D142" s="72"/>
      <c r="E142" s="72"/>
      <c r="F142" s="72"/>
      <c r="G142" s="72"/>
      <c r="H142" s="72"/>
      <c r="I142" s="72"/>
      <c r="J142" s="72"/>
      <c r="K142" s="72"/>
      <c r="L142" s="72"/>
      <c r="M142" s="72"/>
      <c r="N142" s="69"/>
      <c r="O142" s="69"/>
      <c r="P142" s="69"/>
      <c r="Q142" s="69"/>
      <c r="R142" s="69"/>
      <c r="S142" s="69"/>
      <c r="T142" s="69"/>
      <c r="U142" s="69"/>
      <c r="V142" s="69"/>
      <c r="W142" s="69"/>
      <c r="X142" s="69"/>
      <c r="Y142" s="69"/>
      <c r="Z142" s="69"/>
      <c r="AA142" s="69"/>
      <c r="AB142" s="69"/>
      <c r="AC142" s="69"/>
      <c r="AD142" s="69"/>
    </row>
    <row r="143" spans="1:30" x14ac:dyDescent="0.35">
      <c r="A143" s="50"/>
      <c r="B143" s="72"/>
      <c r="C143" s="53"/>
      <c r="D143" s="72"/>
      <c r="E143" s="72"/>
      <c r="F143" s="72"/>
      <c r="G143" s="72"/>
      <c r="H143" s="72"/>
      <c r="I143" s="72"/>
      <c r="J143" s="72"/>
      <c r="K143" s="72"/>
      <c r="L143" s="72"/>
      <c r="M143" s="72"/>
      <c r="N143" s="69"/>
      <c r="O143" s="69"/>
      <c r="P143" s="69"/>
      <c r="Q143" s="69"/>
      <c r="R143" s="69"/>
      <c r="S143" s="69"/>
      <c r="T143" s="69"/>
      <c r="U143" s="69"/>
      <c r="V143" s="69"/>
      <c r="W143" s="69"/>
      <c r="X143" s="69"/>
      <c r="Y143" s="69"/>
      <c r="Z143" s="69"/>
      <c r="AA143" s="69"/>
      <c r="AB143" s="69"/>
      <c r="AC143" s="69"/>
      <c r="AD143" s="69"/>
    </row>
    <row r="144" spans="1:30" x14ac:dyDescent="0.35">
      <c r="A144" s="50"/>
      <c r="B144" s="72"/>
      <c r="C144" s="53"/>
      <c r="D144" s="72"/>
      <c r="E144" s="72"/>
      <c r="F144" s="72"/>
      <c r="G144" s="72"/>
      <c r="H144" s="72"/>
      <c r="I144" s="72"/>
      <c r="J144" s="72"/>
      <c r="K144" s="72"/>
      <c r="L144" s="72"/>
      <c r="M144" s="72"/>
      <c r="N144" s="69"/>
      <c r="O144" s="69"/>
      <c r="P144" s="69"/>
      <c r="Q144" s="69"/>
      <c r="R144" s="69"/>
      <c r="S144" s="69"/>
      <c r="T144" s="69"/>
      <c r="U144" s="69"/>
      <c r="V144" s="69"/>
      <c r="W144" s="69"/>
      <c r="X144" s="69"/>
      <c r="Y144" s="69"/>
      <c r="Z144" s="69"/>
      <c r="AA144" s="69"/>
      <c r="AB144" s="69"/>
      <c r="AC144" s="69"/>
      <c r="AD144" s="69"/>
    </row>
    <row r="145" spans="1:30" x14ac:dyDescent="0.35">
      <c r="A145" s="50"/>
      <c r="B145" s="72"/>
      <c r="C145" s="53"/>
      <c r="D145" s="72"/>
      <c r="E145" s="72"/>
      <c r="F145" s="72"/>
      <c r="G145" s="72"/>
      <c r="H145" s="72"/>
      <c r="I145" s="72"/>
      <c r="J145" s="72"/>
      <c r="K145" s="72"/>
      <c r="L145" s="72"/>
      <c r="M145" s="72"/>
      <c r="N145" s="69"/>
      <c r="O145" s="69"/>
      <c r="P145" s="69"/>
      <c r="Q145" s="69"/>
      <c r="R145" s="69"/>
      <c r="S145" s="69"/>
      <c r="T145" s="69"/>
      <c r="U145" s="69"/>
      <c r="V145" s="69"/>
      <c r="W145" s="69"/>
      <c r="X145" s="69"/>
      <c r="Y145" s="69"/>
      <c r="Z145" s="69"/>
      <c r="AA145" s="69"/>
      <c r="AB145" s="69"/>
      <c r="AC145" s="69"/>
      <c r="AD145" s="69"/>
    </row>
    <row r="146" spans="1:30" x14ac:dyDescent="0.35">
      <c r="A146" s="50"/>
      <c r="B146" s="72"/>
      <c r="C146" s="53"/>
      <c r="D146" s="72"/>
      <c r="E146" s="72"/>
      <c r="F146" s="72"/>
      <c r="G146" s="72"/>
      <c r="H146" s="72"/>
      <c r="I146" s="72"/>
      <c r="J146" s="72"/>
      <c r="K146" s="72"/>
      <c r="L146" s="72"/>
      <c r="M146" s="72"/>
      <c r="N146" s="69"/>
      <c r="O146" s="69"/>
      <c r="P146" s="69"/>
      <c r="Q146" s="69"/>
      <c r="R146" s="69"/>
      <c r="S146" s="69"/>
      <c r="T146" s="69"/>
      <c r="U146" s="69"/>
      <c r="V146" s="69"/>
      <c r="W146" s="69"/>
      <c r="X146" s="69"/>
      <c r="Y146" s="69"/>
      <c r="Z146" s="69"/>
      <c r="AA146" s="69"/>
      <c r="AB146" s="69"/>
      <c r="AC146" s="69"/>
      <c r="AD146" s="69"/>
    </row>
    <row r="147" spans="1:30" x14ac:dyDescent="0.35">
      <c r="A147" s="50"/>
      <c r="B147" s="72"/>
      <c r="C147" s="53"/>
      <c r="D147" s="72"/>
      <c r="E147" s="72"/>
      <c r="F147" s="72"/>
      <c r="G147" s="72"/>
      <c r="H147" s="72"/>
      <c r="I147" s="72"/>
      <c r="J147" s="72"/>
      <c r="K147" s="72"/>
      <c r="L147" s="72"/>
      <c r="M147" s="72"/>
      <c r="N147" s="69"/>
      <c r="O147" s="69"/>
      <c r="P147" s="69"/>
      <c r="Q147" s="69"/>
      <c r="R147" s="69"/>
      <c r="S147" s="69"/>
      <c r="T147" s="69"/>
      <c r="U147" s="69"/>
      <c r="V147" s="69"/>
      <c r="W147" s="69"/>
      <c r="X147" s="69"/>
      <c r="Y147" s="69"/>
      <c r="Z147" s="69"/>
      <c r="AA147" s="69"/>
      <c r="AB147" s="69"/>
      <c r="AC147" s="69"/>
      <c r="AD147" s="69"/>
    </row>
    <row r="148" spans="1:30" x14ac:dyDescent="0.35">
      <c r="A148" s="50"/>
      <c r="B148" s="72"/>
      <c r="C148" s="53"/>
      <c r="D148" s="72"/>
      <c r="E148" s="72"/>
      <c r="F148" s="72"/>
      <c r="G148" s="72"/>
      <c r="H148" s="72"/>
      <c r="I148" s="72"/>
      <c r="J148" s="72"/>
      <c r="K148" s="72"/>
      <c r="L148" s="72"/>
      <c r="M148" s="72"/>
      <c r="N148" s="69"/>
      <c r="O148" s="69"/>
      <c r="P148" s="69"/>
      <c r="Q148" s="69"/>
      <c r="R148" s="69"/>
      <c r="S148" s="69"/>
      <c r="T148" s="69"/>
      <c r="U148" s="69"/>
      <c r="V148" s="69"/>
      <c r="W148" s="69"/>
      <c r="X148" s="69"/>
      <c r="Y148" s="69"/>
      <c r="Z148" s="69"/>
      <c r="AA148" s="69"/>
      <c r="AB148" s="69"/>
      <c r="AC148" s="69"/>
      <c r="AD148" s="69"/>
    </row>
    <row r="149" spans="1:30" x14ac:dyDescent="0.35">
      <c r="A149" s="50"/>
      <c r="B149" s="72"/>
      <c r="C149" s="53"/>
      <c r="D149" s="72"/>
      <c r="E149" s="72"/>
      <c r="F149" s="72"/>
      <c r="G149" s="72"/>
      <c r="H149" s="72"/>
      <c r="I149" s="72"/>
      <c r="J149" s="72"/>
      <c r="K149" s="72"/>
      <c r="L149" s="72"/>
      <c r="M149" s="72"/>
      <c r="N149" s="69"/>
      <c r="O149" s="69"/>
      <c r="P149" s="69"/>
      <c r="Q149" s="69"/>
      <c r="R149" s="69"/>
      <c r="S149" s="69"/>
      <c r="T149" s="69"/>
      <c r="U149" s="69"/>
      <c r="V149" s="69"/>
      <c r="W149" s="69"/>
      <c r="X149" s="69"/>
      <c r="Y149" s="69"/>
      <c r="Z149" s="69"/>
      <c r="AA149" s="69"/>
      <c r="AB149" s="69"/>
      <c r="AC149" s="69"/>
      <c r="AD149" s="69"/>
    </row>
    <row r="150" spans="1:30" x14ac:dyDescent="0.35">
      <c r="A150" s="50"/>
      <c r="B150" s="72"/>
      <c r="C150" s="53"/>
      <c r="D150" s="72"/>
      <c r="E150" s="72"/>
      <c r="F150" s="72"/>
      <c r="G150" s="72"/>
      <c r="H150" s="72"/>
      <c r="I150" s="72"/>
      <c r="J150" s="72"/>
      <c r="K150" s="72"/>
      <c r="L150" s="72"/>
      <c r="M150" s="72"/>
      <c r="N150" s="69"/>
      <c r="O150" s="69"/>
      <c r="P150" s="69"/>
      <c r="Q150" s="69"/>
      <c r="R150" s="69"/>
      <c r="S150" s="69"/>
      <c r="T150" s="69"/>
      <c r="U150" s="69"/>
      <c r="V150" s="69"/>
      <c r="W150" s="69"/>
      <c r="X150" s="69"/>
      <c r="Y150" s="69"/>
      <c r="Z150" s="69"/>
      <c r="AA150" s="69"/>
      <c r="AB150" s="69"/>
      <c r="AC150" s="69"/>
      <c r="AD150" s="69"/>
    </row>
    <row r="151" spans="1:30" x14ac:dyDescent="0.35">
      <c r="A151" s="50"/>
      <c r="B151" s="72"/>
      <c r="C151" s="53"/>
      <c r="D151" s="72"/>
      <c r="E151" s="72"/>
      <c r="F151" s="72"/>
      <c r="G151" s="72"/>
      <c r="H151" s="72"/>
      <c r="I151" s="72"/>
      <c r="J151" s="72"/>
      <c r="K151" s="72"/>
      <c r="L151" s="72"/>
      <c r="M151" s="72"/>
      <c r="N151" s="69"/>
      <c r="O151" s="69"/>
      <c r="P151" s="69"/>
      <c r="Q151" s="69"/>
      <c r="R151" s="69"/>
      <c r="S151" s="69"/>
      <c r="T151" s="69"/>
      <c r="U151" s="69"/>
      <c r="V151" s="69"/>
      <c r="W151" s="69"/>
      <c r="X151" s="69"/>
      <c r="Y151" s="69"/>
      <c r="Z151" s="69"/>
      <c r="AA151" s="69"/>
      <c r="AB151" s="69"/>
      <c r="AC151" s="69"/>
      <c r="AD151" s="69"/>
    </row>
    <row r="152" spans="1:30" x14ac:dyDescent="0.35">
      <c r="A152" s="50"/>
      <c r="B152" s="72"/>
      <c r="C152" s="53"/>
      <c r="D152" s="72"/>
      <c r="E152" s="72"/>
      <c r="F152" s="72"/>
      <c r="G152" s="72"/>
      <c r="H152" s="72"/>
      <c r="I152" s="72"/>
      <c r="J152" s="72"/>
      <c r="K152" s="72"/>
      <c r="L152" s="72"/>
      <c r="M152" s="72"/>
      <c r="N152" s="69"/>
      <c r="O152" s="69"/>
      <c r="P152" s="69"/>
      <c r="Q152" s="69"/>
      <c r="R152" s="69"/>
      <c r="S152" s="69"/>
      <c r="T152" s="69"/>
      <c r="U152" s="69"/>
      <c r="V152" s="69"/>
      <c r="W152" s="69"/>
      <c r="X152" s="69"/>
      <c r="Y152" s="69"/>
      <c r="Z152" s="69"/>
      <c r="AA152" s="69"/>
      <c r="AB152" s="69"/>
      <c r="AC152" s="69"/>
      <c r="AD152" s="69"/>
    </row>
    <row r="153" spans="1:30" x14ac:dyDescent="0.35">
      <c r="A153" s="50"/>
      <c r="B153" s="72"/>
      <c r="C153" s="53"/>
      <c r="D153" s="72"/>
      <c r="E153" s="72"/>
      <c r="F153" s="72"/>
      <c r="G153" s="72"/>
      <c r="H153" s="72"/>
      <c r="I153" s="72"/>
      <c r="J153" s="72"/>
      <c r="K153" s="72"/>
      <c r="L153" s="72"/>
      <c r="M153" s="72"/>
      <c r="N153" s="69"/>
      <c r="O153" s="69"/>
      <c r="P153" s="69"/>
      <c r="Q153" s="69"/>
      <c r="R153" s="69"/>
      <c r="S153" s="69"/>
      <c r="T153" s="69"/>
      <c r="U153" s="69"/>
      <c r="V153" s="69"/>
      <c r="W153" s="69"/>
      <c r="X153" s="69"/>
      <c r="Y153" s="69"/>
      <c r="Z153" s="69"/>
      <c r="AA153" s="69"/>
      <c r="AB153" s="69"/>
      <c r="AC153" s="69"/>
      <c r="AD153" s="69"/>
    </row>
    <row r="154" spans="1:30" x14ac:dyDescent="0.35">
      <c r="A154" s="50"/>
      <c r="B154" s="72"/>
      <c r="C154" s="53"/>
      <c r="D154" s="72"/>
      <c r="E154" s="72"/>
      <c r="F154" s="72"/>
      <c r="G154" s="72"/>
      <c r="H154" s="72"/>
      <c r="I154" s="72"/>
      <c r="J154" s="72"/>
      <c r="K154" s="72"/>
      <c r="L154" s="72"/>
      <c r="M154" s="72"/>
      <c r="N154" s="69"/>
      <c r="O154" s="69"/>
      <c r="P154" s="69"/>
      <c r="Q154" s="69"/>
      <c r="R154" s="69"/>
      <c r="S154" s="69"/>
      <c r="T154" s="69"/>
      <c r="U154" s="69"/>
      <c r="V154" s="69"/>
      <c r="W154" s="69"/>
      <c r="X154" s="69"/>
      <c r="Y154" s="69"/>
      <c r="Z154" s="69"/>
      <c r="AA154" s="69"/>
      <c r="AB154" s="69"/>
      <c r="AC154" s="69"/>
      <c r="AD154" s="69"/>
    </row>
    <row r="155" spans="1:30" x14ac:dyDescent="0.35">
      <c r="A155" s="50"/>
      <c r="B155" s="72"/>
      <c r="C155" s="53"/>
      <c r="D155" s="72"/>
      <c r="E155" s="72"/>
      <c r="F155" s="72"/>
      <c r="G155" s="72"/>
      <c r="H155" s="72"/>
      <c r="I155" s="72"/>
      <c r="J155" s="72"/>
      <c r="K155" s="72"/>
      <c r="L155" s="72"/>
      <c r="M155" s="72"/>
      <c r="N155" s="69"/>
      <c r="O155" s="69"/>
      <c r="P155" s="69"/>
      <c r="Q155" s="69"/>
      <c r="R155" s="69"/>
      <c r="S155" s="69"/>
      <c r="T155" s="69"/>
      <c r="U155" s="69"/>
      <c r="V155" s="69"/>
      <c r="W155" s="69"/>
      <c r="X155" s="69"/>
      <c r="Y155" s="69"/>
      <c r="Z155" s="69"/>
      <c r="AA155" s="69"/>
      <c r="AB155" s="69"/>
      <c r="AC155" s="69"/>
      <c r="AD155" s="69"/>
    </row>
    <row r="156" spans="1:30" x14ac:dyDescent="0.35">
      <c r="A156" s="50"/>
      <c r="B156" s="72"/>
      <c r="C156" s="53"/>
      <c r="D156" s="72"/>
      <c r="E156" s="72"/>
      <c r="F156" s="72"/>
      <c r="G156" s="72"/>
      <c r="H156" s="72"/>
      <c r="I156" s="72"/>
      <c r="J156" s="72"/>
      <c r="K156" s="72"/>
      <c r="L156" s="72"/>
      <c r="M156" s="72"/>
      <c r="N156" s="69"/>
      <c r="O156" s="69"/>
      <c r="P156" s="69"/>
      <c r="Q156" s="69"/>
      <c r="R156" s="69"/>
      <c r="S156" s="69"/>
      <c r="T156" s="69"/>
      <c r="U156" s="69"/>
      <c r="V156" s="69"/>
      <c r="W156" s="69"/>
      <c r="X156" s="69"/>
      <c r="Y156" s="69"/>
      <c r="Z156" s="69"/>
      <c r="AA156" s="69"/>
      <c r="AB156" s="69"/>
      <c r="AC156" s="69"/>
      <c r="AD156" s="69"/>
    </row>
    <row r="157" spans="1:30" x14ac:dyDescent="0.35">
      <c r="A157" s="50"/>
      <c r="B157" s="72"/>
      <c r="C157" s="53"/>
      <c r="D157" s="72"/>
      <c r="E157" s="72"/>
      <c r="F157" s="72"/>
      <c r="G157" s="72"/>
      <c r="H157" s="72"/>
      <c r="I157" s="72"/>
      <c r="J157" s="72"/>
      <c r="K157" s="72"/>
      <c r="L157" s="72"/>
      <c r="M157" s="72"/>
      <c r="N157" s="69"/>
      <c r="O157" s="69"/>
      <c r="P157" s="69"/>
      <c r="Q157" s="69"/>
      <c r="R157" s="69"/>
      <c r="S157" s="69"/>
      <c r="T157" s="69"/>
      <c r="U157" s="69"/>
      <c r="V157" s="69"/>
      <c r="W157" s="69"/>
      <c r="X157" s="69"/>
      <c r="Y157" s="69"/>
      <c r="Z157" s="69"/>
      <c r="AA157" s="69"/>
      <c r="AB157" s="69"/>
      <c r="AC157" s="69"/>
      <c r="AD157" s="69"/>
    </row>
    <row r="158" spans="1:30" x14ac:dyDescent="0.35">
      <c r="A158" s="50"/>
      <c r="B158" s="72"/>
      <c r="C158" s="53"/>
      <c r="D158" s="72"/>
      <c r="E158" s="72"/>
      <c r="F158" s="72"/>
      <c r="G158" s="72"/>
      <c r="H158" s="72"/>
      <c r="I158" s="72"/>
      <c r="J158" s="72"/>
      <c r="K158" s="72"/>
      <c r="L158" s="72"/>
      <c r="M158" s="72"/>
      <c r="N158" s="69"/>
      <c r="O158" s="69"/>
      <c r="P158" s="69"/>
      <c r="Q158" s="69"/>
      <c r="R158" s="69"/>
      <c r="S158" s="69"/>
      <c r="T158" s="69"/>
      <c r="U158" s="69"/>
      <c r="V158" s="69"/>
      <c r="W158" s="69"/>
      <c r="X158" s="69"/>
      <c r="Y158" s="69"/>
      <c r="Z158" s="69"/>
      <c r="AA158" s="69"/>
      <c r="AB158" s="69"/>
      <c r="AC158" s="69"/>
      <c r="AD158" s="69"/>
    </row>
    <row r="159" spans="1:30" x14ac:dyDescent="0.35">
      <c r="A159" s="50"/>
      <c r="B159" s="72"/>
      <c r="C159" s="53"/>
      <c r="D159" s="72"/>
      <c r="E159" s="72"/>
      <c r="F159" s="72"/>
      <c r="G159" s="72"/>
      <c r="H159" s="72"/>
      <c r="I159" s="72"/>
      <c r="J159" s="72"/>
      <c r="K159" s="72"/>
      <c r="L159" s="72"/>
      <c r="M159" s="72"/>
      <c r="N159" s="69"/>
      <c r="O159" s="69"/>
      <c r="P159" s="69"/>
      <c r="Q159" s="69"/>
      <c r="R159" s="69"/>
      <c r="S159" s="69"/>
      <c r="T159" s="69"/>
      <c r="U159" s="69"/>
      <c r="V159" s="69"/>
      <c r="W159" s="69"/>
      <c r="X159" s="69"/>
      <c r="Y159" s="69"/>
      <c r="Z159" s="69"/>
      <c r="AA159" s="69"/>
      <c r="AB159" s="69"/>
      <c r="AC159" s="69"/>
      <c r="AD159" s="69"/>
    </row>
    <row r="160" spans="1:30" x14ac:dyDescent="0.35">
      <c r="A160" s="50"/>
      <c r="B160" s="72"/>
      <c r="C160" s="53"/>
      <c r="D160" s="72"/>
      <c r="E160" s="72"/>
      <c r="F160" s="72"/>
      <c r="G160" s="72"/>
      <c r="H160" s="72"/>
      <c r="I160" s="72"/>
      <c r="J160" s="72"/>
      <c r="K160" s="72"/>
      <c r="L160" s="72"/>
      <c r="M160" s="72"/>
      <c r="N160" s="69"/>
      <c r="O160" s="69"/>
      <c r="P160" s="69"/>
      <c r="Q160" s="69"/>
      <c r="R160" s="69"/>
      <c r="S160" s="69"/>
      <c r="T160" s="69"/>
      <c r="U160" s="69"/>
      <c r="V160" s="69"/>
      <c r="W160" s="69"/>
      <c r="X160" s="69"/>
      <c r="Y160" s="69"/>
      <c r="Z160" s="69"/>
      <c r="AA160" s="69"/>
      <c r="AB160" s="69"/>
      <c r="AC160" s="69"/>
      <c r="AD160" s="69"/>
    </row>
    <row r="161" spans="1:30" x14ac:dyDescent="0.35">
      <c r="A161" s="50"/>
      <c r="B161" s="72"/>
      <c r="C161" s="53"/>
      <c r="D161" s="72"/>
      <c r="E161" s="72"/>
      <c r="F161" s="72"/>
      <c r="G161" s="72"/>
      <c r="H161" s="72"/>
      <c r="I161" s="72"/>
      <c r="J161" s="72"/>
      <c r="K161" s="72"/>
      <c r="L161" s="72"/>
      <c r="M161" s="72"/>
      <c r="N161" s="69"/>
      <c r="O161" s="69"/>
      <c r="P161" s="69"/>
      <c r="Q161" s="69"/>
      <c r="R161" s="69"/>
      <c r="S161" s="69"/>
      <c r="T161" s="69"/>
      <c r="U161" s="69"/>
      <c r="V161" s="69"/>
      <c r="W161" s="69"/>
      <c r="X161" s="69"/>
      <c r="Y161" s="69"/>
      <c r="Z161" s="69"/>
      <c r="AA161" s="69"/>
      <c r="AB161" s="69"/>
      <c r="AC161" s="69"/>
      <c r="AD161" s="69"/>
    </row>
    <row r="162" spans="1:30" x14ac:dyDescent="0.35">
      <c r="A162" s="50"/>
      <c r="B162" s="72"/>
      <c r="C162" s="53"/>
      <c r="D162" s="72"/>
      <c r="E162" s="72"/>
      <c r="F162" s="72"/>
      <c r="G162" s="72"/>
      <c r="H162" s="72"/>
      <c r="I162" s="72"/>
      <c r="J162" s="72"/>
      <c r="K162" s="72"/>
      <c r="L162" s="72"/>
      <c r="M162" s="72"/>
      <c r="N162" s="69"/>
      <c r="O162" s="69"/>
      <c r="P162" s="69"/>
      <c r="Q162" s="69"/>
      <c r="R162" s="69"/>
      <c r="S162" s="69"/>
      <c r="T162" s="69"/>
      <c r="U162" s="69"/>
      <c r="V162" s="69"/>
      <c r="W162" s="69"/>
      <c r="X162" s="69"/>
      <c r="Y162" s="69"/>
      <c r="Z162" s="69"/>
      <c r="AA162" s="69"/>
      <c r="AB162" s="69"/>
      <c r="AC162" s="69"/>
      <c r="AD162" s="69"/>
    </row>
    <row r="163" spans="1:30" x14ac:dyDescent="0.35">
      <c r="A163" s="50"/>
      <c r="B163" s="72"/>
      <c r="C163" s="53"/>
      <c r="D163" s="72"/>
      <c r="E163" s="72"/>
      <c r="F163" s="72"/>
      <c r="G163" s="72"/>
      <c r="H163" s="72"/>
      <c r="I163" s="72"/>
      <c r="J163" s="72"/>
      <c r="K163" s="72"/>
      <c r="L163" s="72"/>
      <c r="M163" s="72"/>
      <c r="N163" s="69"/>
      <c r="O163" s="69"/>
      <c r="P163" s="69"/>
      <c r="Q163" s="69"/>
      <c r="R163" s="69"/>
      <c r="S163" s="69"/>
      <c r="T163" s="69"/>
      <c r="U163" s="69"/>
      <c r="V163" s="69"/>
      <c r="W163" s="69"/>
      <c r="X163" s="69"/>
      <c r="Y163" s="69"/>
      <c r="Z163" s="69"/>
      <c r="AA163" s="69"/>
      <c r="AB163" s="69"/>
      <c r="AC163" s="69"/>
      <c r="AD163" s="69"/>
    </row>
    <row r="164" spans="1:30" x14ac:dyDescent="0.35">
      <c r="A164" s="50"/>
      <c r="B164" s="72"/>
      <c r="C164" s="53"/>
      <c r="D164" s="72"/>
      <c r="E164" s="72"/>
      <c r="F164" s="72"/>
      <c r="G164" s="72"/>
      <c r="H164" s="72"/>
      <c r="I164" s="72"/>
      <c r="J164" s="72"/>
      <c r="K164" s="72"/>
      <c r="L164" s="72"/>
      <c r="M164" s="72"/>
      <c r="N164" s="69"/>
      <c r="O164" s="69"/>
      <c r="P164" s="69"/>
      <c r="Q164" s="69"/>
      <c r="R164" s="69"/>
      <c r="S164" s="69"/>
      <c r="T164" s="69"/>
      <c r="U164" s="69"/>
      <c r="V164" s="69"/>
      <c r="W164" s="69"/>
      <c r="X164" s="69"/>
      <c r="Y164" s="69"/>
      <c r="Z164" s="69"/>
      <c r="AA164" s="69"/>
      <c r="AB164" s="69"/>
      <c r="AC164" s="69"/>
      <c r="AD164" s="69"/>
    </row>
    <row r="165" spans="1:30" x14ac:dyDescent="0.35">
      <c r="A165" s="50"/>
      <c r="B165" s="72"/>
      <c r="C165" s="53"/>
      <c r="D165" s="72"/>
      <c r="E165" s="72"/>
      <c r="F165" s="72"/>
      <c r="G165" s="72"/>
      <c r="H165" s="72"/>
      <c r="I165" s="72"/>
      <c r="J165" s="72"/>
      <c r="K165" s="72"/>
      <c r="L165" s="72"/>
      <c r="M165" s="72"/>
      <c r="N165" s="69"/>
      <c r="O165" s="69"/>
      <c r="P165" s="69"/>
      <c r="Q165" s="69"/>
      <c r="R165" s="69"/>
      <c r="S165" s="69"/>
      <c r="T165" s="69"/>
      <c r="U165" s="69"/>
      <c r="V165" s="69"/>
      <c r="W165" s="69"/>
      <c r="X165" s="69"/>
      <c r="Y165" s="69"/>
      <c r="Z165" s="69"/>
      <c r="AA165" s="69"/>
      <c r="AB165" s="69"/>
      <c r="AC165" s="69"/>
      <c r="AD165" s="69"/>
    </row>
    <row r="166" spans="1:30" x14ac:dyDescent="0.35">
      <c r="A166" s="50"/>
      <c r="B166" s="72"/>
      <c r="C166" s="53"/>
      <c r="D166" s="72"/>
      <c r="E166" s="72"/>
      <c r="F166" s="72"/>
      <c r="G166" s="72"/>
      <c r="H166" s="72"/>
      <c r="I166" s="72"/>
      <c r="J166" s="72"/>
      <c r="K166" s="72"/>
      <c r="L166" s="72"/>
      <c r="M166" s="72"/>
      <c r="N166" s="69"/>
      <c r="O166" s="69"/>
      <c r="P166" s="69"/>
      <c r="Q166" s="69"/>
      <c r="R166" s="69"/>
      <c r="S166" s="69"/>
      <c r="T166" s="69"/>
      <c r="U166" s="69"/>
      <c r="V166" s="69"/>
      <c r="W166" s="69"/>
      <c r="X166" s="69"/>
      <c r="Y166" s="69"/>
      <c r="Z166" s="69"/>
      <c r="AA166" s="69"/>
      <c r="AB166" s="69"/>
      <c r="AC166" s="69"/>
      <c r="AD166" s="69"/>
    </row>
    <row r="167" spans="1:30" x14ac:dyDescent="0.35">
      <c r="A167" s="50"/>
      <c r="B167" s="72"/>
      <c r="C167" s="53"/>
      <c r="D167" s="72"/>
      <c r="E167" s="72"/>
      <c r="F167" s="72"/>
      <c r="G167" s="72"/>
      <c r="H167" s="72"/>
      <c r="I167" s="72"/>
      <c r="J167" s="72"/>
      <c r="K167" s="72"/>
      <c r="L167" s="72"/>
      <c r="M167" s="72"/>
      <c r="N167" s="69"/>
      <c r="O167" s="69"/>
      <c r="P167" s="69"/>
      <c r="Q167" s="69"/>
      <c r="R167" s="69"/>
      <c r="S167" s="69"/>
      <c r="T167" s="69"/>
      <c r="U167" s="69"/>
      <c r="V167" s="69"/>
      <c r="W167" s="69"/>
      <c r="X167" s="69"/>
      <c r="Y167" s="69"/>
      <c r="Z167" s="69"/>
      <c r="AA167" s="69"/>
      <c r="AB167" s="69"/>
      <c r="AC167" s="69"/>
      <c r="AD167" s="69"/>
    </row>
    <row r="168" spans="1:30" x14ac:dyDescent="0.35">
      <c r="A168" s="50"/>
      <c r="B168" s="72"/>
      <c r="C168" s="53"/>
      <c r="D168" s="72"/>
      <c r="E168" s="72"/>
      <c r="F168" s="72"/>
      <c r="G168" s="72"/>
      <c r="H168" s="72"/>
      <c r="I168" s="72"/>
      <c r="J168" s="72"/>
      <c r="K168" s="72"/>
      <c r="L168" s="72"/>
      <c r="M168" s="72"/>
      <c r="N168" s="69"/>
      <c r="O168" s="69"/>
      <c r="P168" s="69"/>
      <c r="Q168" s="69"/>
      <c r="R168" s="69"/>
      <c r="S168" s="69"/>
      <c r="T168" s="69"/>
      <c r="U168" s="69"/>
      <c r="V168" s="69"/>
      <c r="W168" s="69"/>
      <c r="X168" s="69"/>
      <c r="Y168" s="69"/>
      <c r="Z168" s="69"/>
      <c r="AA168" s="69"/>
      <c r="AB168" s="69"/>
      <c r="AC168" s="69"/>
      <c r="AD168" s="69"/>
    </row>
    <row r="169" spans="1:30" x14ac:dyDescent="0.35">
      <c r="A169" s="50"/>
      <c r="B169" s="72"/>
      <c r="C169" s="53"/>
      <c r="D169" s="72"/>
      <c r="E169" s="72"/>
      <c r="F169" s="72"/>
      <c r="G169" s="72"/>
      <c r="H169" s="72"/>
      <c r="I169" s="72"/>
      <c r="J169" s="72"/>
      <c r="K169" s="72"/>
      <c r="L169" s="72"/>
      <c r="M169" s="72"/>
      <c r="N169" s="69"/>
      <c r="O169" s="69"/>
      <c r="P169" s="69"/>
      <c r="Q169" s="69"/>
      <c r="R169" s="69"/>
      <c r="S169" s="69"/>
      <c r="T169" s="69"/>
      <c r="U169" s="69"/>
      <c r="V169" s="69"/>
      <c r="W169" s="69"/>
      <c r="X169" s="69"/>
      <c r="Y169" s="69"/>
      <c r="Z169" s="69"/>
      <c r="AA169" s="69"/>
      <c r="AB169" s="69"/>
      <c r="AC169" s="69"/>
      <c r="AD169" s="69"/>
    </row>
    <row r="170" spans="1:30" x14ac:dyDescent="0.35">
      <c r="A170" s="50"/>
      <c r="B170" s="72"/>
      <c r="C170" s="53"/>
      <c r="D170" s="72"/>
      <c r="E170" s="72"/>
      <c r="F170" s="72"/>
      <c r="G170" s="72"/>
      <c r="H170" s="72"/>
      <c r="I170" s="72"/>
      <c r="J170" s="72"/>
      <c r="K170" s="72"/>
      <c r="L170" s="72"/>
      <c r="M170" s="72"/>
      <c r="N170" s="69"/>
      <c r="O170" s="69"/>
      <c r="P170" s="69"/>
      <c r="Q170" s="69"/>
      <c r="R170" s="69"/>
      <c r="S170" s="69"/>
      <c r="T170" s="69"/>
      <c r="U170" s="69"/>
      <c r="V170" s="69"/>
      <c r="W170" s="69"/>
      <c r="X170" s="69"/>
      <c r="Y170" s="69"/>
      <c r="Z170" s="69"/>
      <c r="AA170" s="69"/>
      <c r="AB170" s="69"/>
      <c r="AC170" s="69"/>
      <c r="AD170" s="69"/>
    </row>
    <row r="171" spans="1:30" x14ac:dyDescent="0.35">
      <c r="A171" s="50"/>
      <c r="B171" s="72"/>
      <c r="C171" s="53"/>
      <c r="D171" s="72"/>
      <c r="E171" s="72"/>
      <c r="F171" s="72"/>
      <c r="G171" s="72"/>
      <c r="H171" s="72"/>
      <c r="I171" s="72"/>
      <c r="J171" s="72"/>
      <c r="K171" s="72"/>
      <c r="L171" s="72"/>
      <c r="M171" s="72"/>
      <c r="N171" s="69"/>
      <c r="O171" s="69"/>
      <c r="P171" s="69"/>
      <c r="Q171" s="69"/>
      <c r="R171" s="69"/>
      <c r="S171" s="69"/>
      <c r="T171" s="69"/>
      <c r="U171" s="69"/>
      <c r="V171" s="69"/>
      <c r="W171" s="69"/>
      <c r="X171" s="69"/>
      <c r="Y171" s="69"/>
      <c r="Z171" s="69"/>
      <c r="AA171" s="69"/>
      <c r="AB171" s="69"/>
      <c r="AC171" s="69"/>
      <c r="AD171" s="69"/>
    </row>
    <row r="172" spans="1:30" x14ac:dyDescent="0.35">
      <c r="A172" s="50"/>
      <c r="B172" s="72"/>
      <c r="C172" s="53"/>
      <c r="D172" s="72"/>
      <c r="E172" s="72"/>
      <c r="F172" s="72"/>
      <c r="G172" s="72"/>
      <c r="H172" s="72"/>
      <c r="I172" s="72"/>
      <c r="J172" s="72"/>
      <c r="K172" s="72"/>
      <c r="L172" s="72"/>
      <c r="M172" s="72"/>
      <c r="N172" s="69"/>
      <c r="O172" s="69"/>
      <c r="P172" s="69"/>
      <c r="Q172" s="69"/>
      <c r="R172" s="69"/>
      <c r="S172" s="69"/>
      <c r="T172" s="69"/>
      <c r="U172" s="69"/>
      <c r="V172" s="69"/>
      <c r="W172" s="69"/>
      <c r="X172" s="69"/>
      <c r="Y172" s="69"/>
      <c r="Z172" s="69"/>
      <c r="AA172" s="69"/>
      <c r="AB172" s="69"/>
      <c r="AC172" s="69"/>
      <c r="AD172" s="69"/>
    </row>
    <row r="173" spans="1:30" x14ac:dyDescent="0.35">
      <c r="A173" s="50"/>
      <c r="B173" s="72"/>
      <c r="C173" s="53"/>
      <c r="D173" s="72"/>
      <c r="E173" s="72"/>
      <c r="F173" s="72"/>
      <c r="G173" s="72"/>
      <c r="H173" s="72"/>
      <c r="I173" s="72"/>
      <c r="J173" s="72"/>
      <c r="K173" s="72"/>
      <c r="L173" s="72"/>
      <c r="M173" s="72"/>
      <c r="N173" s="69"/>
      <c r="O173" s="69"/>
      <c r="P173" s="69"/>
      <c r="Q173" s="69"/>
      <c r="R173" s="69"/>
      <c r="S173" s="69"/>
      <c r="T173" s="69"/>
      <c r="U173" s="69"/>
      <c r="V173" s="69"/>
      <c r="W173" s="69"/>
      <c r="X173" s="69"/>
      <c r="Y173" s="69"/>
      <c r="Z173" s="69"/>
      <c r="AA173" s="69"/>
      <c r="AB173" s="69"/>
      <c r="AC173" s="69"/>
      <c r="AD173" s="69"/>
    </row>
    <row r="174" spans="1:30" x14ac:dyDescent="0.35">
      <c r="A174" s="50"/>
      <c r="B174" s="72"/>
      <c r="C174" s="53"/>
      <c r="D174" s="72"/>
      <c r="E174" s="72"/>
      <c r="F174" s="72"/>
      <c r="G174" s="72"/>
      <c r="H174" s="72"/>
      <c r="I174" s="72"/>
      <c r="J174" s="72"/>
      <c r="K174" s="72"/>
      <c r="L174" s="72"/>
      <c r="M174" s="72"/>
      <c r="N174" s="69"/>
      <c r="O174" s="69"/>
      <c r="P174" s="69"/>
      <c r="Q174" s="69"/>
      <c r="R174" s="69"/>
      <c r="S174" s="69"/>
      <c r="T174" s="69"/>
      <c r="U174" s="69"/>
      <c r="V174" s="69"/>
      <c r="W174" s="69"/>
      <c r="X174" s="69"/>
      <c r="Y174" s="69"/>
      <c r="Z174" s="69"/>
      <c r="AA174" s="69"/>
      <c r="AB174" s="69"/>
      <c r="AC174" s="69"/>
      <c r="AD174" s="69"/>
    </row>
    <row r="175" spans="1:30" x14ac:dyDescent="0.35">
      <c r="A175" s="50"/>
      <c r="B175" s="72"/>
      <c r="C175" s="53"/>
      <c r="D175" s="72"/>
      <c r="E175" s="72"/>
      <c r="F175" s="72"/>
      <c r="G175" s="72"/>
      <c r="H175" s="72"/>
      <c r="I175" s="72"/>
      <c r="J175" s="72"/>
      <c r="K175" s="72"/>
      <c r="L175" s="72"/>
      <c r="M175" s="72"/>
      <c r="N175" s="69"/>
      <c r="O175" s="69"/>
      <c r="P175" s="69"/>
      <c r="Q175" s="69"/>
      <c r="R175" s="69"/>
      <c r="S175" s="69"/>
      <c r="T175" s="69"/>
      <c r="U175" s="69"/>
      <c r="V175" s="69"/>
      <c r="W175" s="69"/>
      <c r="X175" s="69"/>
      <c r="Y175" s="69"/>
      <c r="Z175" s="69"/>
      <c r="AA175" s="69"/>
      <c r="AB175" s="69"/>
      <c r="AC175" s="69"/>
      <c r="AD175" s="69"/>
    </row>
    <row r="176" spans="1:30" x14ac:dyDescent="0.35">
      <c r="A176" s="50"/>
      <c r="B176" s="72"/>
      <c r="C176" s="53"/>
      <c r="D176" s="72"/>
      <c r="E176" s="72"/>
      <c r="F176" s="72"/>
      <c r="G176" s="72"/>
      <c r="H176" s="72"/>
      <c r="I176" s="72"/>
      <c r="J176" s="72"/>
      <c r="K176" s="72"/>
      <c r="L176" s="72"/>
      <c r="M176" s="72"/>
      <c r="N176" s="69"/>
      <c r="O176" s="69"/>
      <c r="P176" s="69"/>
      <c r="Q176" s="69"/>
      <c r="R176" s="69"/>
      <c r="S176" s="69"/>
      <c r="T176" s="69"/>
      <c r="U176" s="69"/>
      <c r="V176" s="69"/>
      <c r="W176" s="69"/>
      <c r="X176" s="69"/>
      <c r="Y176" s="69"/>
      <c r="Z176" s="69"/>
      <c r="AA176" s="69"/>
      <c r="AB176" s="69"/>
      <c r="AC176" s="69"/>
      <c r="AD176" s="69"/>
    </row>
    <row r="177" spans="1:30" x14ac:dyDescent="0.35">
      <c r="A177" s="50"/>
      <c r="B177" s="72"/>
      <c r="C177" s="53"/>
      <c r="D177" s="72"/>
      <c r="E177" s="72"/>
      <c r="F177" s="72"/>
      <c r="G177" s="72"/>
      <c r="H177" s="72"/>
      <c r="I177" s="72"/>
      <c r="J177" s="72"/>
      <c r="K177" s="72"/>
      <c r="L177" s="72"/>
      <c r="M177" s="72"/>
      <c r="N177" s="69"/>
      <c r="O177" s="69"/>
      <c r="P177" s="69"/>
      <c r="Q177" s="69"/>
      <c r="R177" s="69"/>
      <c r="S177" s="69"/>
      <c r="T177" s="69"/>
      <c r="U177" s="69"/>
      <c r="V177" s="69"/>
      <c r="W177" s="69"/>
      <c r="X177" s="69"/>
      <c r="Y177" s="69"/>
      <c r="Z177" s="69"/>
      <c r="AA177" s="69"/>
      <c r="AB177" s="69"/>
      <c r="AC177" s="69"/>
      <c r="AD177" s="69"/>
    </row>
    <row r="178" spans="1:30" x14ac:dyDescent="0.35">
      <c r="A178" s="50"/>
      <c r="B178" s="72"/>
      <c r="C178" s="53"/>
      <c r="D178" s="72"/>
      <c r="E178" s="72"/>
      <c r="F178" s="72"/>
      <c r="G178" s="72"/>
      <c r="H178" s="72"/>
      <c r="I178" s="72"/>
      <c r="J178" s="72"/>
      <c r="K178" s="72"/>
      <c r="L178" s="72"/>
      <c r="M178" s="72"/>
      <c r="N178" s="69"/>
      <c r="O178" s="69"/>
      <c r="P178" s="69"/>
      <c r="Q178" s="69"/>
      <c r="R178" s="69"/>
      <c r="S178" s="69"/>
      <c r="T178" s="69"/>
      <c r="U178" s="69"/>
      <c r="V178" s="69"/>
      <c r="W178" s="69"/>
      <c r="X178" s="69"/>
      <c r="Y178" s="69"/>
      <c r="Z178" s="69"/>
      <c r="AA178" s="69"/>
      <c r="AB178" s="69"/>
      <c r="AC178" s="69"/>
      <c r="AD178" s="69"/>
    </row>
    <row r="179" spans="1:30" x14ac:dyDescent="0.35">
      <c r="A179" s="50"/>
      <c r="B179" s="72"/>
      <c r="C179" s="53"/>
      <c r="D179" s="72"/>
      <c r="E179" s="72"/>
      <c r="F179" s="72"/>
      <c r="G179" s="72"/>
      <c r="H179" s="72"/>
      <c r="I179" s="72"/>
      <c r="J179" s="72"/>
      <c r="K179" s="72"/>
      <c r="L179" s="72"/>
      <c r="M179" s="72"/>
      <c r="N179" s="69"/>
      <c r="O179" s="69"/>
      <c r="P179" s="69"/>
      <c r="Q179" s="69"/>
      <c r="R179" s="69"/>
      <c r="S179" s="69"/>
      <c r="T179" s="69"/>
      <c r="U179" s="69"/>
      <c r="V179" s="69"/>
      <c r="W179" s="69"/>
      <c r="X179" s="69"/>
      <c r="Y179" s="69"/>
      <c r="Z179" s="69"/>
      <c r="AA179" s="69"/>
      <c r="AB179" s="69"/>
      <c r="AC179" s="69"/>
      <c r="AD179" s="69"/>
    </row>
    <row r="180" spans="1:30" x14ac:dyDescent="0.35">
      <c r="A180" s="50"/>
      <c r="B180" s="72"/>
      <c r="C180" s="53"/>
      <c r="D180" s="72"/>
      <c r="E180" s="72"/>
      <c r="F180" s="72"/>
      <c r="G180" s="72"/>
      <c r="H180" s="72"/>
      <c r="I180" s="72"/>
      <c r="J180" s="72"/>
      <c r="K180" s="72"/>
      <c r="L180" s="72"/>
      <c r="M180" s="72"/>
      <c r="N180" s="69"/>
      <c r="O180" s="69"/>
      <c r="P180" s="69"/>
      <c r="Q180" s="69"/>
      <c r="R180" s="69"/>
      <c r="S180" s="69"/>
      <c r="T180" s="69"/>
      <c r="U180" s="69"/>
      <c r="V180" s="69"/>
      <c r="W180" s="69"/>
      <c r="X180" s="69"/>
      <c r="Y180" s="69"/>
      <c r="Z180" s="69"/>
      <c r="AA180" s="69"/>
      <c r="AB180" s="69"/>
      <c r="AC180" s="69"/>
      <c r="AD180" s="69"/>
    </row>
    <row r="181" spans="1:30" x14ac:dyDescent="0.35">
      <c r="A181" s="50"/>
      <c r="B181" s="72"/>
      <c r="C181" s="53"/>
      <c r="D181" s="72"/>
      <c r="E181" s="72"/>
      <c r="F181" s="72"/>
      <c r="G181" s="72"/>
      <c r="H181" s="72"/>
      <c r="I181" s="72"/>
      <c r="J181" s="72"/>
      <c r="K181" s="72"/>
      <c r="L181" s="72"/>
      <c r="M181" s="72"/>
      <c r="N181" s="69"/>
      <c r="O181" s="69"/>
      <c r="P181" s="69"/>
      <c r="Q181" s="69"/>
      <c r="R181" s="69"/>
      <c r="S181" s="69"/>
      <c r="T181" s="69"/>
      <c r="U181" s="69"/>
      <c r="V181" s="69"/>
      <c r="W181" s="69"/>
      <c r="X181" s="69"/>
      <c r="Y181" s="69"/>
      <c r="Z181" s="69"/>
      <c r="AA181" s="69"/>
      <c r="AB181" s="69"/>
      <c r="AC181" s="69"/>
      <c r="AD181" s="69"/>
    </row>
    <row r="182" spans="1:30" x14ac:dyDescent="0.35">
      <c r="A182" s="50"/>
      <c r="B182" s="72"/>
      <c r="C182" s="53"/>
      <c r="D182" s="72"/>
      <c r="E182" s="72"/>
      <c r="F182" s="72"/>
      <c r="G182" s="72"/>
      <c r="H182" s="72"/>
      <c r="I182" s="72"/>
      <c r="J182" s="72"/>
      <c r="K182" s="72"/>
      <c r="L182" s="72"/>
      <c r="M182" s="72"/>
      <c r="N182" s="69"/>
      <c r="O182" s="69"/>
      <c r="P182" s="69"/>
      <c r="Q182" s="69"/>
      <c r="R182" s="69"/>
      <c r="S182" s="69"/>
      <c r="T182" s="69"/>
      <c r="U182" s="69"/>
      <c r="V182" s="69"/>
      <c r="W182" s="69"/>
      <c r="X182" s="69"/>
      <c r="Y182" s="69"/>
      <c r="Z182" s="69"/>
      <c r="AA182" s="69"/>
      <c r="AB182" s="69"/>
      <c r="AC182" s="69"/>
      <c r="AD182" s="69"/>
    </row>
    <row r="183" spans="1:30" x14ac:dyDescent="0.35">
      <c r="A183" s="50"/>
      <c r="B183" s="72"/>
      <c r="C183" s="53"/>
      <c r="D183" s="72"/>
      <c r="E183" s="72"/>
      <c r="F183" s="72"/>
      <c r="G183" s="72"/>
      <c r="H183" s="72"/>
      <c r="I183" s="72"/>
      <c r="J183" s="72"/>
      <c r="K183" s="72"/>
      <c r="L183" s="72"/>
      <c r="M183" s="72"/>
      <c r="N183" s="69"/>
      <c r="O183" s="69"/>
      <c r="P183" s="69"/>
      <c r="Q183" s="69"/>
      <c r="R183" s="69"/>
      <c r="S183" s="69"/>
      <c r="T183" s="69"/>
      <c r="U183" s="69"/>
      <c r="V183" s="69"/>
      <c r="W183" s="69"/>
      <c r="X183" s="69"/>
      <c r="Y183" s="69"/>
      <c r="Z183" s="69"/>
      <c r="AA183" s="69"/>
      <c r="AB183" s="69"/>
      <c r="AC183" s="69"/>
      <c r="AD183" s="69"/>
    </row>
    <row r="184" spans="1:30" x14ac:dyDescent="0.35">
      <c r="A184" s="50"/>
      <c r="B184" s="72"/>
      <c r="C184" s="53"/>
      <c r="D184" s="72"/>
      <c r="E184" s="72"/>
      <c r="F184" s="72"/>
      <c r="G184" s="72"/>
      <c r="H184" s="72"/>
      <c r="I184" s="72"/>
      <c r="J184" s="72"/>
      <c r="K184" s="72"/>
      <c r="L184" s="72"/>
      <c r="M184" s="72"/>
      <c r="N184" s="69"/>
      <c r="O184" s="69"/>
      <c r="P184" s="69"/>
      <c r="Q184" s="69"/>
      <c r="R184" s="69"/>
      <c r="S184" s="69"/>
      <c r="T184" s="69"/>
      <c r="U184" s="69"/>
      <c r="V184" s="69"/>
      <c r="W184" s="69"/>
      <c r="X184" s="69"/>
      <c r="Y184" s="69"/>
      <c r="Z184" s="69"/>
      <c r="AA184" s="69"/>
      <c r="AB184" s="69"/>
      <c r="AC184" s="69"/>
      <c r="AD184" s="69"/>
    </row>
    <row r="185" spans="1:30" x14ac:dyDescent="0.35">
      <c r="A185" s="50"/>
      <c r="B185" s="72"/>
      <c r="C185" s="53"/>
      <c r="D185" s="72"/>
      <c r="E185" s="72"/>
      <c r="F185" s="72"/>
      <c r="G185" s="72"/>
      <c r="H185" s="72"/>
      <c r="I185" s="72"/>
      <c r="J185" s="72"/>
      <c r="K185" s="72"/>
      <c r="L185" s="72"/>
      <c r="M185" s="72"/>
      <c r="N185" s="69"/>
      <c r="O185" s="69"/>
      <c r="P185" s="69"/>
      <c r="Q185" s="69"/>
      <c r="R185" s="69"/>
      <c r="S185" s="69"/>
      <c r="T185" s="69"/>
      <c r="U185" s="69"/>
      <c r="V185" s="69"/>
      <c r="W185" s="69"/>
      <c r="X185" s="69"/>
      <c r="Y185" s="69"/>
      <c r="Z185" s="69"/>
      <c r="AA185" s="69"/>
      <c r="AB185" s="69"/>
      <c r="AC185" s="69"/>
      <c r="AD185" s="69"/>
    </row>
    <row r="186" spans="1:30" x14ac:dyDescent="0.35">
      <c r="A186" s="50"/>
      <c r="B186" s="72"/>
      <c r="C186" s="53"/>
      <c r="D186" s="72"/>
      <c r="E186" s="72"/>
      <c r="F186" s="72"/>
      <c r="G186" s="72"/>
      <c r="H186" s="72"/>
      <c r="I186" s="72"/>
      <c r="J186" s="72"/>
      <c r="K186" s="72"/>
      <c r="L186" s="72"/>
      <c r="M186" s="72"/>
      <c r="N186" s="69"/>
      <c r="O186" s="69"/>
      <c r="P186" s="69"/>
      <c r="Q186" s="69"/>
      <c r="R186" s="69"/>
      <c r="S186" s="69"/>
      <c r="T186" s="69"/>
      <c r="U186" s="69"/>
      <c r="V186" s="69"/>
      <c r="W186" s="69"/>
      <c r="X186" s="69"/>
      <c r="Y186" s="69"/>
      <c r="Z186" s="69"/>
      <c r="AA186" s="69"/>
      <c r="AB186" s="69"/>
      <c r="AC186" s="69"/>
      <c r="AD186" s="69"/>
    </row>
    <row r="187" spans="1:30" x14ac:dyDescent="0.35">
      <c r="A187" s="50"/>
      <c r="B187" s="72"/>
      <c r="C187" s="53"/>
      <c r="D187" s="72"/>
      <c r="E187" s="72"/>
      <c r="F187" s="72"/>
      <c r="G187" s="72"/>
      <c r="H187" s="72"/>
      <c r="I187" s="72"/>
      <c r="J187" s="72"/>
      <c r="K187" s="72"/>
      <c r="L187" s="72"/>
      <c r="M187" s="72"/>
      <c r="N187" s="69"/>
      <c r="O187" s="69"/>
      <c r="P187" s="69"/>
      <c r="Q187" s="69"/>
      <c r="R187" s="69"/>
      <c r="S187" s="69"/>
      <c r="T187" s="69"/>
      <c r="U187" s="69"/>
      <c r="V187" s="69"/>
      <c r="W187" s="69"/>
      <c r="X187" s="69"/>
      <c r="Y187" s="69"/>
      <c r="Z187" s="69"/>
      <c r="AA187" s="69"/>
      <c r="AB187" s="69"/>
      <c r="AC187" s="69"/>
      <c r="AD187" s="69"/>
    </row>
    <row r="188" spans="1:30" x14ac:dyDescent="0.35">
      <c r="A188" s="50"/>
      <c r="B188" s="72"/>
      <c r="C188" s="53"/>
      <c r="D188" s="72"/>
      <c r="E188" s="72"/>
      <c r="F188" s="72"/>
      <c r="G188" s="72"/>
      <c r="H188" s="72"/>
      <c r="I188" s="72"/>
      <c r="J188" s="72"/>
      <c r="K188" s="72"/>
      <c r="L188" s="72"/>
      <c r="M188" s="72"/>
      <c r="N188" s="69"/>
      <c r="O188" s="69"/>
      <c r="P188" s="69"/>
      <c r="Q188" s="69"/>
      <c r="R188" s="69"/>
      <c r="S188" s="69"/>
      <c r="T188" s="69"/>
      <c r="U188" s="69"/>
      <c r="V188" s="69"/>
      <c r="W188" s="69"/>
      <c r="X188" s="69"/>
      <c r="Y188" s="69"/>
      <c r="Z188" s="69"/>
      <c r="AA188" s="69"/>
      <c r="AB188" s="69"/>
      <c r="AC188" s="69"/>
      <c r="AD188" s="69"/>
    </row>
    <row r="189" spans="1:30" x14ac:dyDescent="0.35">
      <c r="A189" s="50"/>
      <c r="B189" s="72"/>
      <c r="C189" s="53"/>
      <c r="D189" s="72"/>
      <c r="E189" s="72"/>
      <c r="F189" s="72"/>
      <c r="G189" s="72"/>
      <c r="H189" s="72"/>
      <c r="I189" s="72"/>
      <c r="J189" s="72"/>
      <c r="K189" s="72"/>
      <c r="L189" s="72"/>
      <c r="M189" s="72"/>
      <c r="N189" s="69"/>
      <c r="O189" s="69"/>
      <c r="P189" s="69"/>
      <c r="Q189" s="69"/>
      <c r="R189" s="69"/>
      <c r="S189" s="69"/>
      <c r="T189" s="69"/>
      <c r="U189" s="69"/>
      <c r="V189" s="69"/>
      <c r="W189" s="69"/>
      <c r="X189" s="69"/>
      <c r="Y189" s="69"/>
      <c r="Z189" s="69"/>
      <c r="AA189" s="69"/>
      <c r="AB189" s="69"/>
      <c r="AC189" s="69"/>
      <c r="AD189" s="69"/>
    </row>
    <row r="190" spans="1:30" x14ac:dyDescent="0.35">
      <c r="A190" s="50"/>
      <c r="B190" s="72"/>
      <c r="C190" s="53"/>
      <c r="D190" s="72"/>
      <c r="E190" s="72"/>
      <c r="F190" s="72"/>
      <c r="G190" s="72"/>
      <c r="H190" s="72"/>
      <c r="I190" s="72"/>
      <c r="J190" s="72"/>
      <c r="K190" s="72"/>
      <c r="L190" s="72"/>
      <c r="M190" s="72"/>
      <c r="N190" s="69"/>
      <c r="O190" s="69"/>
      <c r="P190" s="69"/>
      <c r="Q190" s="69"/>
      <c r="R190" s="69"/>
      <c r="S190" s="69"/>
      <c r="T190" s="69"/>
      <c r="U190" s="69"/>
      <c r="V190" s="69"/>
      <c r="W190" s="69"/>
      <c r="X190" s="69"/>
      <c r="Y190" s="69"/>
      <c r="Z190" s="69"/>
      <c r="AA190" s="69"/>
      <c r="AB190" s="69"/>
      <c r="AC190" s="69"/>
      <c r="AD190" s="69"/>
    </row>
    <row r="191" spans="1:30" x14ac:dyDescent="0.35">
      <c r="A191" s="50"/>
      <c r="B191" s="72"/>
      <c r="C191" s="53"/>
      <c r="D191" s="72"/>
      <c r="E191" s="72"/>
      <c r="F191" s="72"/>
      <c r="G191" s="72"/>
      <c r="H191" s="72"/>
      <c r="I191" s="72"/>
      <c r="J191" s="72"/>
      <c r="K191" s="72"/>
      <c r="L191" s="72"/>
      <c r="M191" s="72"/>
      <c r="N191" s="69"/>
      <c r="O191" s="69"/>
      <c r="P191" s="69"/>
      <c r="Q191" s="69"/>
      <c r="R191" s="69"/>
      <c r="S191" s="69"/>
      <c r="T191" s="69"/>
      <c r="U191" s="69"/>
      <c r="V191" s="69"/>
      <c r="W191" s="69"/>
      <c r="X191" s="69"/>
      <c r="Y191" s="69"/>
      <c r="Z191" s="69"/>
      <c r="AA191" s="69"/>
      <c r="AB191" s="69"/>
      <c r="AC191" s="69"/>
      <c r="AD191" s="69"/>
    </row>
    <row r="192" spans="1:30" x14ac:dyDescent="0.35">
      <c r="A192" s="50"/>
      <c r="B192" s="72"/>
      <c r="C192" s="53"/>
      <c r="D192" s="72"/>
      <c r="E192" s="72"/>
      <c r="F192" s="72"/>
      <c r="G192" s="72"/>
      <c r="H192" s="72"/>
      <c r="I192" s="72"/>
      <c r="J192" s="72"/>
      <c r="K192" s="72"/>
      <c r="L192" s="72"/>
      <c r="M192" s="72"/>
      <c r="N192" s="69"/>
      <c r="O192" s="69"/>
      <c r="P192" s="69"/>
      <c r="Q192" s="69"/>
      <c r="R192" s="69"/>
      <c r="S192" s="69"/>
      <c r="T192" s="69"/>
      <c r="U192" s="69"/>
      <c r="V192" s="69"/>
      <c r="W192" s="69"/>
      <c r="X192" s="69"/>
      <c r="Y192" s="69"/>
      <c r="Z192" s="69"/>
      <c r="AA192" s="69"/>
      <c r="AB192" s="69"/>
      <c r="AC192" s="69"/>
      <c r="AD192" s="69"/>
    </row>
    <row r="193" spans="1:30" x14ac:dyDescent="0.35">
      <c r="A193" s="50"/>
      <c r="B193" s="72"/>
      <c r="C193" s="53"/>
      <c r="D193" s="72"/>
      <c r="E193" s="72"/>
      <c r="F193" s="72"/>
      <c r="G193" s="72"/>
      <c r="H193" s="72"/>
      <c r="I193" s="72"/>
      <c r="J193" s="72"/>
      <c r="K193" s="72"/>
      <c r="L193" s="72"/>
      <c r="M193" s="72"/>
      <c r="N193" s="69"/>
      <c r="O193" s="69"/>
      <c r="P193" s="69"/>
      <c r="Q193" s="69"/>
      <c r="R193" s="69"/>
      <c r="S193" s="69"/>
      <c r="T193" s="69"/>
      <c r="U193" s="69"/>
      <c r="V193" s="69"/>
      <c r="W193" s="69"/>
      <c r="X193" s="69"/>
      <c r="Y193" s="69"/>
      <c r="Z193" s="69"/>
      <c r="AA193" s="69"/>
      <c r="AB193" s="69"/>
      <c r="AC193" s="69"/>
      <c r="AD193" s="69"/>
    </row>
    <row r="194" spans="1:30" x14ac:dyDescent="0.35">
      <c r="A194" s="50"/>
      <c r="B194" s="72"/>
      <c r="C194" s="53"/>
      <c r="D194" s="72"/>
      <c r="E194" s="72"/>
      <c r="F194" s="72"/>
      <c r="G194" s="72"/>
      <c r="H194" s="72"/>
      <c r="I194" s="72"/>
      <c r="J194" s="72"/>
      <c r="K194" s="72"/>
      <c r="L194" s="72"/>
      <c r="M194" s="72"/>
      <c r="N194" s="69"/>
      <c r="O194" s="69"/>
      <c r="P194" s="69"/>
      <c r="Q194" s="69"/>
      <c r="R194" s="69"/>
      <c r="S194" s="69"/>
      <c r="T194" s="69"/>
      <c r="U194" s="69"/>
      <c r="V194" s="69"/>
      <c r="W194" s="69"/>
      <c r="X194" s="69"/>
      <c r="Y194" s="69"/>
      <c r="Z194" s="69"/>
      <c r="AA194" s="69"/>
      <c r="AB194" s="69"/>
      <c r="AC194" s="69"/>
      <c r="AD194" s="69"/>
    </row>
    <row r="195" spans="1:30" x14ac:dyDescent="0.35">
      <c r="A195" s="50"/>
      <c r="B195" s="72"/>
      <c r="C195" s="53"/>
      <c r="D195" s="72"/>
      <c r="E195" s="72"/>
      <c r="F195" s="72"/>
      <c r="G195" s="72"/>
      <c r="H195" s="72"/>
      <c r="I195" s="72"/>
      <c r="J195" s="72"/>
      <c r="K195" s="72"/>
      <c r="L195" s="72"/>
      <c r="M195" s="72"/>
      <c r="N195" s="69"/>
      <c r="O195" s="69"/>
      <c r="P195" s="69"/>
      <c r="Q195" s="69"/>
      <c r="R195" s="69"/>
      <c r="S195" s="69"/>
      <c r="T195" s="69"/>
      <c r="U195" s="69"/>
      <c r="V195" s="69"/>
      <c r="W195" s="69"/>
      <c r="X195" s="69"/>
      <c r="Y195" s="69"/>
      <c r="Z195" s="69"/>
      <c r="AA195" s="69"/>
      <c r="AB195" s="69"/>
      <c r="AC195" s="69"/>
      <c r="AD195" s="69"/>
    </row>
    <row r="196" spans="1:30" x14ac:dyDescent="0.35">
      <c r="A196" s="50"/>
      <c r="B196" s="72"/>
      <c r="C196" s="53"/>
      <c r="D196" s="72"/>
      <c r="E196" s="72"/>
      <c r="F196" s="72"/>
      <c r="G196" s="72"/>
      <c r="H196" s="72"/>
      <c r="I196" s="72"/>
      <c r="J196" s="72"/>
      <c r="K196" s="72"/>
      <c r="L196" s="72"/>
      <c r="M196" s="72"/>
      <c r="N196" s="69"/>
      <c r="O196" s="69"/>
      <c r="P196" s="69"/>
      <c r="Q196" s="69"/>
      <c r="R196" s="69"/>
      <c r="S196" s="69"/>
      <c r="T196" s="69"/>
      <c r="U196" s="69"/>
      <c r="V196" s="69"/>
      <c r="W196" s="69"/>
      <c r="X196" s="69"/>
      <c r="Y196" s="69"/>
      <c r="Z196" s="69"/>
      <c r="AA196" s="69"/>
      <c r="AB196" s="69"/>
      <c r="AC196" s="69"/>
      <c r="AD196" s="69"/>
    </row>
    <row r="197" spans="1:30" x14ac:dyDescent="0.35">
      <c r="A197" s="50"/>
      <c r="B197" s="72"/>
      <c r="C197" s="53"/>
      <c r="D197" s="72"/>
      <c r="E197" s="72"/>
      <c r="F197" s="72"/>
      <c r="G197" s="72"/>
      <c r="H197" s="72"/>
      <c r="I197" s="72"/>
      <c r="J197" s="72"/>
      <c r="K197" s="72"/>
      <c r="L197" s="72"/>
      <c r="M197" s="72"/>
      <c r="N197" s="69"/>
      <c r="O197" s="69"/>
      <c r="P197" s="69"/>
      <c r="Q197" s="69"/>
      <c r="R197" s="69"/>
      <c r="S197" s="69"/>
      <c r="T197" s="69"/>
      <c r="U197" s="69"/>
      <c r="V197" s="69"/>
      <c r="W197" s="69"/>
      <c r="X197" s="69"/>
      <c r="Y197" s="69"/>
      <c r="Z197" s="69"/>
      <c r="AA197" s="69"/>
      <c r="AB197" s="69"/>
      <c r="AC197" s="69"/>
      <c r="AD197" s="69"/>
    </row>
    <row r="198" spans="1:30" x14ac:dyDescent="0.35">
      <c r="A198" s="50"/>
      <c r="B198" s="72"/>
      <c r="C198" s="53"/>
      <c r="D198" s="72"/>
      <c r="E198" s="72"/>
      <c r="F198" s="72"/>
      <c r="G198" s="72"/>
      <c r="H198" s="72"/>
      <c r="I198" s="72"/>
      <c r="J198" s="72"/>
      <c r="K198" s="72"/>
      <c r="L198" s="72"/>
      <c r="M198" s="72"/>
      <c r="N198" s="69"/>
      <c r="O198" s="69"/>
      <c r="P198" s="69"/>
      <c r="Q198" s="69"/>
      <c r="R198" s="69"/>
      <c r="S198" s="69"/>
      <c r="T198" s="69"/>
      <c r="U198" s="69"/>
      <c r="V198" s="69"/>
      <c r="W198" s="69"/>
      <c r="X198" s="69"/>
      <c r="Y198" s="69"/>
      <c r="Z198" s="69"/>
      <c r="AA198" s="69"/>
      <c r="AB198" s="69"/>
      <c r="AC198" s="69"/>
      <c r="AD198" s="69"/>
    </row>
    <row r="199" spans="1:30" x14ac:dyDescent="0.35">
      <c r="A199" s="50"/>
      <c r="B199" s="72"/>
      <c r="C199" s="53"/>
      <c r="D199" s="72"/>
      <c r="E199" s="72"/>
      <c r="F199" s="72"/>
      <c r="G199" s="72"/>
      <c r="H199" s="72"/>
      <c r="I199" s="72"/>
      <c r="J199" s="72"/>
      <c r="K199" s="72"/>
      <c r="L199" s="72"/>
      <c r="M199" s="72"/>
      <c r="N199" s="69"/>
      <c r="O199" s="69"/>
      <c r="P199" s="69"/>
      <c r="Q199" s="69"/>
      <c r="R199" s="69"/>
      <c r="S199" s="69"/>
      <c r="T199" s="69"/>
      <c r="U199" s="69"/>
      <c r="V199" s="69"/>
      <c r="W199" s="69"/>
      <c r="X199" s="69"/>
      <c r="Y199" s="69"/>
      <c r="Z199" s="69"/>
      <c r="AA199" s="69"/>
      <c r="AB199" s="69"/>
      <c r="AC199" s="69"/>
      <c r="AD199" s="69"/>
    </row>
    <row r="200" spans="1:30" x14ac:dyDescent="0.35">
      <c r="A200" s="50"/>
      <c r="B200" s="72"/>
      <c r="C200" s="53"/>
      <c r="D200" s="72"/>
      <c r="E200" s="72"/>
      <c r="F200" s="72"/>
      <c r="G200" s="72"/>
      <c r="H200" s="72"/>
      <c r="I200" s="72"/>
      <c r="J200" s="72"/>
      <c r="K200" s="72"/>
      <c r="L200" s="72"/>
      <c r="M200" s="72"/>
      <c r="N200" s="69"/>
      <c r="O200" s="69"/>
      <c r="P200" s="69"/>
      <c r="Q200" s="69"/>
      <c r="R200" s="69"/>
      <c r="S200" s="69"/>
      <c r="T200" s="69"/>
      <c r="U200" s="69"/>
      <c r="V200" s="69"/>
      <c r="W200" s="69"/>
      <c r="X200" s="69"/>
      <c r="Y200" s="69"/>
      <c r="Z200" s="69"/>
      <c r="AA200" s="69"/>
      <c r="AB200" s="69"/>
      <c r="AC200" s="69"/>
      <c r="AD200" s="69"/>
    </row>
    <row r="201" spans="1:30" x14ac:dyDescent="0.35">
      <c r="A201" s="50"/>
      <c r="B201" s="72"/>
      <c r="C201" s="53"/>
      <c r="D201" s="72"/>
      <c r="E201" s="72"/>
      <c r="F201" s="72"/>
      <c r="G201" s="72"/>
      <c r="H201" s="72"/>
      <c r="I201" s="72"/>
      <c r="J201" s="72"/>
      <c r="K201" s="72"/>
      <c r="L201" s="72"/>
      <c r="M201" s="72"/>
      <c r="N201" s="69"/>
      <c r="O201" s="69"/>
      <c r="P201" s="69"/>
      <c r="Q201" s="69"/>
      <c r="R201" s="69"/>
      <c r="S201" s="69"/>
      <c r="T201" s="69"/>
      <c r="U201" s="69"/>
      <c r="V201" s="69"/>
      <c r="W201" s="69"/>
      <c r="X201" s="69"/>
      <c r="Y201" s="69"/>
      <c r="Z201" s="69"/>
      <c r="AA201" s="69"/>
      <c r="AB201" s="69"/>
      <c r="AC201" s="69"/>
      <c r="AD201" s="69"/>
    </row>
    <row r="202" spans="1:30" x14ac:dyDescent="0.35">
      <c r="A202" s="50"/>
      <c r="B202" s="72"/>
      <c r="C202" s="53"/>
      <c r="D202" s="72"/>
      <c r="E202" s="72"/>
      <c r="F202" s="72"/>
      <c r="G202" s="72"/>
      <c r="H202" s="72"/>
      <c r="I202" s="72"/>
      <c r="J202" s="72"/>
      <c r="K202" s="72"/>
      <c r="L202" s="72"/>
      <c r="M202" s="72"/>
      <c r="N202" s="69"/>
      <c r="O202" s="69"/>
      <c r="P202" s="69"/>
      <c r="Q202" s="69"/>
      <c r="R202" s="69"/>
      <c r="S202" s="69"/>
      <c r="T202" s="69"/>
      <c r="U202" s="69"/>
      <c r="V202" s="69"/>
      <c r="W202" s="69"/>
      <c r="X202" s="69"/>
      <c r="Y202" s="69"/>
      <c r="Z202" s="69"/>
      <c r="AA202" s="69"/>
      <c r="AB202" s="69"/>
      <c r="AC202" s="69"/>
      <c r="AD202" s="69"/>
    </row>
    <row r="203" spans="1:30" x14ac:dyDescent="0.35">
      <c r="A203" s="50"/>
      <c r="B203" s="72"/>
      <c r="C203" s="53"/>
      <c r="D203" s="72"/>
      <c r="E203" s="72"/>
      <c r="F203" s="72"/>
      <c r="G203" s="72"/>
      <c r="H203" s="72"/>
      <c r="I203" s="72"/>
      <c r="J203" s="72"/>
      <c r="K203" s="72"/>
      <c r="L203" s="72"/>
      <c r="M203" s="72"/>
      <c r="N203" s="69"/>
      <c r="O203" s="69"/>
      <c r="P203" s="69"/>
      <c r="Q203" s="69"/>
      <c r="R203" s="69"/>
      <c r="S203" s="69"/>
      <c r="T203" s="69"/>
      <c r="U203" s="69"/>
      <c r="V203" s="69"/>
      <c r="W203" s="69"/>
      <c r="X203" s="69"/>
      <c r="Y203" s="69"/>
      <c r="Z203" s="69"/>
      <c r="AA203" s="69"/>
      <c r="AB203" s="69"/>
      <c r="AC203" s="69"/>
      <c r="AD203" s="69"/>
    </row>
    <row r="204" spans="1:30" x14ac:dyDescent="0.35">
      <c r="A204" s="50"/>
      <c r="B204" s="72"/>
      <c r="C204" s="53"/>
      <c r="D204" s="72"/>
      <c r="E204" s="72"/>
      <c r="F204" s="72"/>
      <c r="G204" s="72"/>
      <c r="H204" s="72"/>
      <c r="I204" s="72"/>
      <c r="J204" s="72"/>
      <c r="K204" s="72"/>
      <c r="L204" s="72"/>
      <c r="M204" s="72"/>
      <c r="N204" s="69"/>
      <c r="O204" s="69"/>
      <c r="P204" s="69"/>
      <c r="Q204" s="69"/>
      <c r="R204" s="69"/>
      <c r="S204" s="69"/>
      <c r="T204" s="69"/>
      <c r="U204" s="69"/>
      <c r="V204" s="69"/>
      <c r="W204" s="69"/>
      <c r="X204" s="69"/>
      <c r="Y204" s="69"/>
      <c r="Z204" s="69"/>
      <c r="AA204" s="69"/>
      <c r="AB204" s="69"/>
      <c r="AC204" s="69"/>
      <c r="AD204" s="69"/>
    </row>
    <row r="205" spans="1:30" x14ac:dyDescent="0.35">
      <c r="A205" s="50"/>
      <c r="B205" s="72"/>
      <c r="C205" s="53"/>
      <c r="D205" s="72"/>
      <c r="E205" s="72"/>
      <c r="F205" s="72"/>
      <c r="G205" s="72"/>
      <c r="H205" s="72"/>
      <c r="I205" s="72"/>
      <c r="J205" s="72"/>
      <c r="K205" s="72"/>
      <c r="L205" s="72"/>
      <c r="M205" s="72"/>
      <c r="N205" s="69"/>
      <c r="O205" s="69"/>
      <c r="P205" s="69"/>
      <c r="Q205" s="69"/>
      <c r="R205" s="69"/>
      <c r="S205" s="69"/>
      <c r="T205" s="69"/>
      <c r="U205" s="69"/>
      <c r="V205" s="69"/>
      <c r="W205" s="69"/>
      <c r="X205" s="69"/>
      <c r="Y205" s="69"/>
      <c r="Z205" s="69"/>
      <c r="AA205" s="69"/>
      <c r="AB205" s="69"/>
      <c r="AC205" s="69"/>
      <c r="AD205" s="69"/>
    </row>
    <row r="206" spans="1:30" x14ac:dyDescent="0.35">
      <c r="A206" s="50"/>
      <c r="B206" s="72"/>
      <c r="C206" s="53"/>
      <c r="D206" s="72"/>
      <c r="E206" s="72"/>
      <c r="F206" s="72"/>
      <c r="G206" s="72"/>
      <c r="H206" s="72"/>
      <c r="I206" s="72"/>
      <c r="J206" s="72"/>
      <c r="K206" s="72"/>
      <c r="L206" s="72"/>
      <c r="M206" s="72"/>
      <c r="N206" s="69"/>
      <c r="O206" s="69"/>
      <c r="P206" s="69"/>
      <c r="Q206" s="69"/>
      <c r="R206" s="69"/>
      <c r="S206" s="69"/>
      <c r="T206" s="69"/>
      <c r="U206" s="69"/>
      <c r="V206" s="69"/>
      <c r="W206" s="69"/>
      <c r="X206" s="69"/>
      <c r="Y206" s="69"/>
      <c r="Z206" s="69"/>
      <c r="AA206" s="69"/>
      <c r="AB206" s="69"/>
      <c r="AC206" s="69"/>
      <c r="AD206" s="69"/>
    </row>
    <row r="207" spans="1:30" x14ac:dyDescent="0.35">
      <c r="A207" s="50"/>
      <c r="B207" s="72"/>
      <c r="C207" s="53"/>
      <c r="D207" s="72"/>
      <c r="E207" s="72"/>
      <c r="F207" s="72"/>
      <c r="G207" s="72"/>
      <c r="H207" s="72"/>
      <c r="I207" s="72"/>
      <c r="J207" s="72"/>
      <c r="K207" s="72"/>
      <c r="L207" s="72"/>
      <c r="M207" s="72"/>
      <c r="N207" s="69"/>
      <c r="O207" s="69"/>
      <c r="P207" s="69"/>
      <c r="Q207" s="69"/>
      <c r="R207" s="69"/>
      <c r="S207" s="69"/>
      <c r="T207" s="69"/>
      <c r="U207" s="69"/>
      <c r="V207" s="69"/>
      <c r="W207" s="69"/>
      <c r="X207" s="69"/>
      <c r="Y207" s="69"/>
      <c r="Z207" s="69"/>
      <c r="AA207" s="69"/>
      <c r="AB207" s="69"/>
      <c r="AC207" s="69"/>
      <c r="AD207" s="69"/>
    </row>
    <row r="208" spans="1:30" x14ac:dyDescent="0.35">
      <c r="A208" s="50"/>
      <c r="B208" s="72"/>
      <c r="C208" s="53"/>
      <c r="D208" s="72"/>
      <c r="E208" s="72"/>
      <c r="F208" s="72"/>
      <c r="G208" s="72"/>
      <c r="H208" s="72"/>
      <c r="I208" s="72"/>
      <c r="J208" s="72"/>
      <c r="K208" s="72"/>
      <c r="L208" s="72"/>
      <c r="M208" s="72"/>
      <c r="N208" s="69"/>
      <c r="O208" s="69"/>
      <c r="P208" s="69"/>
      <c r="Q208" s="69"/>
      <c r="R208" s="69"/>
      <c r="S208" s="69"/>
      <c r="T208" s="69"/>
      <c r="U208" s="69"/>
      <c r="V208" s="69"/>
      <c r="W208" s="69"/>
      <c r="X208" s="69"/>
      <c r="Y208" s="69"/>
      <c r="Z208" s="69"/>
      <c r="AA208" s="69"/>
      <c r="AB208" s="69"/>
      <c r="AC208" s="69"/>
      <c r="AD208" s="69"/>
    </row>
    <row r="209" spans="1:30" x14ac:dyDescent="0.35">
      <c r="A209" s="50"/>
      <c r="B209" s="72"/>
      <c r="C209" s="53"/>
      <c r="D209" s="72"/>
      <c r="E209" s="72"/>
      <c r="F209" s="72"/>
      <c r="G209" s="72"/>
      <c r="H209" s="72"/>
      <c r="I209" s="72"/>
      <c r="J209" s="72"/>
      <c r="K209" s="72"/>
      <c r="L209" s="72"/>
      <c r="M209" s="72"/>
      <c r="N209" s="69"/>
      <c r="O209" s="69"/>
      <c r="P209" s="69"/>
      <c r="Q209" s="69"/>
      <c r="R209" s="69"/>
      <c r="S209" s="69"/>
      <c r="T209" s="69"/>
      <c r="U209" s="69"/>
      <c r="V209" s="69"/>
      <c r="W209" s="69"/>
      <c r="X209" s="69"/>
      <c r="Y209" s="69"/>
      <c r="Z209" s="69"/>
      <c r="AA209" s="69"/>
      <c r="AB209" s="69"/>
      <c r="AC209" s="69"/>
      <c r="AD209" s="69"/>
    </row>
    <row r="210" spans="1:30" x14ac:dyDescent="0.35">
      <c r="A210" s="50"/>
      <c r="B210" s="72"/>
      <c r="C210" s="53"/>
      <c r="D210" s="72"/>
      <c r="E210" s="72"/>
      <c r="F210" s="72"/>
      <c r="G210" s="72"/>
      <c r="H210" s="72"/>
      <c r="I210" s="72"/>
      <c r="J210" s="72"/>
      <c r="K210" s="72"/>
      <c r="L210" s="72"/>
      <c r="M210" s="72"/>
      <c r="N210" s="69"/>
      <c r="O210" s="69"/>
      <c r="P210" s="69"/>
      <c r="Q210" s="69"/>
      <c r="R210" s="69"/>
      <c r="S210" s="69"/>
      <c r="T210" s="69"/>
      <c r="U210" s="69"/>
      <c r="V210" s="69"/>
      <c r="W210" s="69"/>
      <c r="X210" s="69"/>
      <c r="Y210" s="69"/>
      <c r="Z210" s="69"/>
      <c r="AA210" s="69"/>
      <c r="AB210" s="69"/>
      <c r="AC210" s="69"/>
      <c r="AD210" s="69"/>
    </row>
    <row r="211" spans="1:30" x14ac:dyDescent="0.35">
      <c r="A211" s="50"/>
      <c r="B211" s="72"/>
      <c r="C211" s="53"/>
      <c r="D211" s="72"/>
      <c r="E211" s="72"/>
      <c r="F211" s="72"/>
      <c r="G211" s="72"/>
      <c r="H211" s="72"/>
      <c r="I211" s="72"/>
      <c r="J211" s="72"/>
      <c r="K211" s="72"/>
      <c r="L211" s="72"/>
      <c r="M211" s="72"/>
      <c r="N211" s="69"/>
      <c r="O211" s="69"/>
      <c r="P211" s="69"/>
      <c r="Q211" s="69"/>
      <c r="R211" s="69"/>
      <c r="S211" s="69"/>
      <c r="T211" s="69"/>
      <c r="U211" s="69"/>
      <c r="V211" s="69"/>
      <c r="W211" s="69"/>
      <c r="X211" s="69"/>
      <c r="Y211" s="69"/>
      <c r="Z211" s="69"/>
      <c r="AA211" s="69"/>
      <c r="AB211" s="69"/>
      <c r="AC211" s="69"/>
      <c r="AD211" s="69"/>
    </row>
    <row r="212" spans="1:30" x14ac:dyDescent="0.35">
      <c r="A212" s="50"/>
      <c r="B212" s="72"/>
      <c r="C212" s="53"/>
      <c r="D212" s="72"/>
      <c r="E212" s="72"/>
      <c r="F212" s="72"/>
      <c r="G212" s="72"/>
      <c r="H212" s="72"/>
      <c r="I212" s="72"/>
      <c r="J212" s="72"/>
      <c r="K212" s="72"/>
      <c r="L212" s="72"/>
      <c r="M212" s="72"/>
      <c r="N212" s="69"/>
      <c r="O212" s="69"/>
      <c r="P212" s="69"/>
      <c r="Q212" s="69"/>
      <c r="R212" s="69"/>
      <c r="S212" s="69"/>
      <c r="T212" s="69"/>
      <c r="U212" s="69"/>
      <c r="V212" s="69"/>
      <c r="W212" s="69"/>
      <c r="X212" s="69"/>
      <c r="Y212" s="69"/>
      <c r="Z212" s="69"/>
      <c r="AA212" s="69"/>
      <c r="AB212" s="69"/>
      <c r="AC212" s="69"/>
      <c r="AD212" s="69"/>
    </row>
    <row r="213" spans="1:30" x14ac:dyDescent="0.35">
      <c r="A213" s="50"/>
      <c r="B213" s="72"/>
      <c r="C213" s="53"/>
      <c r="D213" s="72"/>
      <c r="E213" s="72"/>
      <c r="F213" s="72"/>
      <c r="G213" s="72"/>
      <c r="H213" s="72"/>
      <c r="I213" s="72"/>
      <c r="J213" s="72"/>
      <c r="K213" s="72"/>
      <c r="L213" s="72"/>
      <c r="M213" s="72"/>
      <c r="N213" s="69"/>
      <c r="O213" s="69"/>
      <c r="P213" s="69"/>
      <c r="Q213" s="69"/>
      <c r="R213" s="69"/>
      <c r="S213" s="69"/>
      <c r="T213" s="69"/>
      <c r="U213" s="69"/>
      <c r="V213" s="69"/>
      <c r="W213" s="69"/>
      <c r="X213" s="69"/>
      <c r="Y213" s="69"/>
      <c r="Z213" s="69"/>
      <c r="AA213" s="69"/>
      <c r="AB213" s="69"/>
      <c r="AC213" s="69"/>
      <c r="AD213" s="69"/>
    </row>
    <row r="214" spans="1:30" x14ac:dyDescent="0.35">
      <c r="A214" s="50"/>
      <c r="B214" s="72"/>
      <c r="C214" s="53"/>
      <c r="D214" s="72"/>
      <c r="E214" s="72"/>
      <c r="F214" s="72"/>
      <c r="G214" s="72"/>
      <c r="H214" s="72"/>
      <c r="I214" s="72"/>
      <c r="J214" s="72"/>
      <c r="K214" s="72"/>
      <c r="L214" s="72"/>
      <c r="M214" s="72"/>
      <c r="N214" s="69"/>
      <c r="O214" s="69"/>
      <c r="P214" s="69"/>
      <c r="Q214" s="69"/>
      <c r="R214" s="69"/>
      <c r="S214" s="69"/>
      <c r="T214" s="69"/>
      <c r="U214" s="69"/>
      <c r="V214" s="69"/>
      <c r="W214" s="69"/>
      <c r="X214" s="69"/>
      <c r="Y214" s="69"/>
      <c r="Z214" s="69"/>
      <c r="AA214" s="69"/>
      <c r="AB214" s="69"/>
      <c r="AC214" s="69"/>
      <c r="AD214" s="69"/>
    </row>
    <row r="215" spans="1:30" x14ac:dyDescent="0.35">
      <c r="A215" s="50"/>
      <c r="B215" s="72"/>
      <c r="C215" s="53"/>
      <c r="D215" s="72"/>
      <c r="E215" s="72"/>
      <c r="F215" s="72"/>
      <c r="G215" s="72"/>
      <c r="H215" s="72"/>
      <c r="I215" s="72"/>
      <c r="J215" s="72"/>
      <c r="K215" s="72"/>
      <c r="L215" s="72"/>
      <c r="M215" s="72"/>
      <c r="N215" s="69"/>
      <c r="O215" s="69"/>
      <c r="P215" s="69"/>
      <c r="Q215" s="69"/>
      <c r="R215" s="69"/>
      <c r="S215" s="69"/>
      <c r="T215" s="69"/>
      <c r="U215" s="69"/>
      <c r="V215" s="69"/>
      <c r="W215" s="69"/>
      <c r="X215" s="69"/>
      <c r="Y215" s="69"/>
      <c r="Z215" s="69"/>
      <c r="AA215" s="69"/>
      <c r="AB215" s="69"/>
      <c r="AC215" s="69"/>
      <c r="AD215" s="69"/>
    </row>
    <row r="216" spans="1:30" x14ac:dyDescent="0.35">
      <c r="A216" s="50"/>
      <c r="B216" s="72"/>
      <c r="C216" s="53"/>
      <c r="D216" s="72"/>
      <c r="E216" s="72"/>
      <c r="F216" s="72"/>
      <c r="G216" s="72"/>
      <c r="H216" s="72"/>
      <c r="I216" s="72"/>
      <c r="J216" s="72"/>
      <c r="K216" s="72"/>
      <c r="L216" s="72"/>
      <c r="M216" s="72"/>
      <c r="N216" s="69"/>
      <c r="O216" s="69"/>
      <c r="P216" s="69"/>
      <c r="Q216" s="69"/>
      <c r="R216" s="69"/>
      <c r="S216" s="69"/>
      <c r="T216" s="69"/>
      <c r="U216" s="69"/>
      <c r="V216" s="69"/>
      <c r="W216" s="69"/>
      <c r="X216" s="69"/>
      <c r="Y216" s="69"/>
      <c r="Z216" s="69"/>
      <c r="AA216" s="69"/>
      <c r="AB216" s="69"/>
      <c r="AC216" s="69"/>
      <c r="AD216" s="69"/>
    </row>
    <row r="217" spans="1:30" x14ac:dyDescent="0.35">
      <c r="A217" s="50"/>
      <c r="B217" s="72"/>
      <c r="C217" s="53"/>
      <c r="D217" s="72"/>
      <c r="E217" s="72"/>
      <c r="F217" s="72"/>
      <c r="G217" s="72"/>
      <c r="H217" s="72"/>
      <c r="I217" s="72"/>
      <c r="J217" s="72"/>
      <c r="K217" s="72"/>
      <c r="L217" s="72"/>
      <c r="M217" s="72"/>
      <c r="N217" s="69"/>
      <c r="O217" s="69"/>
      <c r="P217" s="69"/>
      <c r="Q217" s="69"/>
      <c r="R217" s="69"/>
      <c r="S217" s="69"/>
      <c r="T217" s="69"/>
      <c r="U217" s="69"/>
      <c r="V217" s="69"/>
      <c r="W217" s="69"/>
      <c r="X217" s="69"/>
      <c r="Y217" s="69"/>
      <c r="Z217" s="69"/>
      <c r="AA217" s="69"/>
      <c r="AB217" s="69"/>
      <c r="AC217" s="69"/>
      <c r="AD217" s="69"/>
    </row>
    <row r="218" spans="1:30" x14ac:dyDescent="0.35">
      <c r="A218" s="50"/>
      <c r="B218" s="72"/>
      <c r="C218" s="53"/>
      <c r="D218" s="72"/>
      <c r="E218" s="72"/>
      <c r="F218" s="72"/>
      <c r="G218" s="72"/>
      <c r="H218" s="72"/>
      <c r="I218" s="72"/>
      <c r="J218" s="72"/>
      <c r="K218" s="72"/>
      <c r="L218" s="72"/>
      <c r="M218" s="72"/>
      <c r="N218" s="69"/>
      <c r="O218" s="69"/>
      <c r="P218" s="69"/>
      <c r="Q218" s="69"/>
      <c r="R218" s="69"/>
      <c r="S218" s="69"/>
      <c r="T218" s="69"/>
      <c r="U218" s="69"/>
      <c r="V218" s="69"/>
      <c r="W218" s="69"/>
      <c r="X218" s="69"/>
      <c r="Y218" s="69"/>
      <c r="Z218" s="69"/>
      <c r="AA218" s="69"/>
      <c r="AB218" s="69"/>
      <c r="AC218" s="69"/>
      <c r="AD218" s="69"/>
    </row>
    <row r="219" spans="1:30" x14ac:dyDescent="0.35">
      <c r="A219" s="50"/>
      <c r="B219" s="72"/>
      <c r="C219" s="53"/>
      <c r="D219" s="72"/>
      <c r="E219" s="72"/>
      <c r="F219" s="72"/>
      <c r="G219" s="72"/>
      <c r="H219" s="72"/>
      <c r="I219" s="72"/>
      <c r="J219" s="72"/>
      <c r="K219" s="72"/>
      <c r="L219" s="72"/>
      <c r="M219" s="72"/>
      <c r="N219" s="69"/>
      <c r="O219" s="69"/>
      <c r="P219" s="69"/>
      <c r="Q219" s="69"/>
      <c r="R219" s="69"/>
      <c r="S219" s="69"/>
      <c r="T219" s="69"/>
      <c r="U219" s="69"/>
      <c r="V219" s="69"/>
      <c r="W219" s="69"/>
      <c r="X219" s="69"/>
      <c r="Y219" s="69"/>
      <c r="Z219" s="69"/>
      <c r="AA219" s="69"/>
      <c r="AB219" s="69"/>
      <c r="AC219" s="69"/>
      <c r="AD219" s="69"/>
    </row>
    <row r="220" spans="1:30" x14ac:dyDescent="0.35">
      <c r="A220" s="50"/>
      <c r="B220" s="72"/>
      <c r="C220" s="53"/>
      <c r="D220" s="72"/>
      <c r="E220" s="72"/>
      <c r="F220" s="72"/>
      <c r="G220" s="72"/>
      <c r="H220" s="72"/>
      <c r="I220" s="72"/>
      <c r="J220" s="72"/>
      <c r="K220" s="72"/>
      <c r="L220" s="72"/>
      <c r="M220" s="72"/>
      <c r="N220" s="69"/>
      <c r="O220" s="69"/>
      <c r="P220" s="69"/>
      <c r="Q220" s="69"/>
      <c r="R220" s="69"/>
      <c r="S220" s="69"/>
      <c r="T220" s="69"/>
      <c r="U220" s="69"/>
      <c r="V220" s="69"/>
      <c r="W220" s="69"/>
      <c r="X220" s="69"/>
      <c r="Y220" s="69"/>
      <c r="Z220" s="69"/>
      <c r="AA220" s="69"/>
      <c r="AB220" s="69"/>
      <c r="AC220" s="69"/>
      <c r="AD220" s="69"/>
    </row>
    <row r="221" spans="1:30" x14ac:dyDescent="0.35">
      <c r="A221" s="50"/>
      <c r="B221" s="72"/>
      <c r="C221" s="53"/>
      <c r="D221" s="72"/>
      <c r="E221" s="72"/>
      <c r="F221" s="72"/>
      <c r="G221" s="72"/>
      <c r="H221" s="72"/>
      <c r="I221" s="72"/>
      <c r="J221" s="72"/>
      <c r="K221" s="72"/>
      <c r="L221" s="72"/>
      <c r="M221" s="72"/>
      <c r="N221" s="69"/>
      <c r="O221" s="69"/>
      <c r="P221" s="69"/>
      <c r="Q221" s="69"/>
      <c r="R221" s="69"/>
      <c r="S221" s="69"/>
      <c r="T221" s="69"/>
      <c r="U221" s="69"/>
      <c r="V221" s="69"/>
      <c r="W221" s="69"/>
      <c r="X221" s="69"/>
      <c r="Y221" s="69"/>
      <c r="Z221" s="69"/>
      <c r="AA221" s="69"/>
      <c r="AB221" s="69"/>
      <c r="AC221" s="69"/>
      <c r="AD221" s="69"/>
    </row>
    <row r="222" spans="1:30" s="52" customFormat="1" x14ac:dyDescent="0.35">
      <c r="A222" s="50"/>
      <c r="B222" s="72"/>
      <c r="C222" s="72"/>
      <c r="D222" s="72"/>
      <c r="E222" s="72"/>
      <c r="F222" s="72"/>
      <c r="G222" s="72"/>
      <c r="H222" s="72"/>
      <c r="I222" s="72"/>
      <c r="J222" s="72"/>
      <c r="K222" s="72"/>
      <c r="L222" s="72"/>
      <c r="M222" s="72"/>
      <c r="N222" s="69"/>
      <c r="O222" s="72"/>
      <c r="P222" s="72"/>
      <c r="Q222" s="72"/>
      <c r="R222" s="72"/>
      <c r="S222" s="72"/>
      <c r="T222" s="72"/>
      <c r="U222" s="72"/>
      <c r="V222" s="72"/>
      <c r="W222" s="72"/>
      <c r="X222" s="72"/>
      <c r="Y222" s="72"/>
      <c r="Z222" s="72"/>
      <c r="AA222" s="72"/>
      <c r="AB222" s="72"/>
      <c r="AC222" s="72"/>
      <c r="AD222" s="72"/>
    </row>
    <row r="223" spans="1:30" x14ac:dyDescent="0.35">
      <c r="A223" s="50"/>
      <c r="B223" s="72"/>
      <c r="C223" s="53"/>
      <c r="D223" s="72"/>
      <c r="E223" s="72"/>
      <c r="F223" s="72"/>
      <c r="G223" s="72"/>
      <c r="H223" s="72"/>
      <c r="I223" s="72"/>
      <c r="J223" s="72"/>
      <c r="K223" s="72"/>
      <c r="L223" s="72"/>
      <c r="M223" s="72"/>
      <c r="N223" s="69"/>
      <c r="O223" s="69"/>
      <c r="P223" s="69"/>
      <c r="Q223" s="69"/>
      <c r="R223" s="69"/>
      <c r="S223" s="69"/>
      <c r="T223" s="69"/>
      <c r="U223" s="69"/>
      <c r="V223" s="69"/>
      <c r="W223" s="69"/>
      <c r="X223" s="69"/>
      <c r="Y223" s="69"/>
      <c r="Z223" s="69"/>
      <c r="AA223" s="69"/>
      <c r="AB223" s="69"/>
      <c r="AC223" s="69"/>
      <c r="AD223" s="69"/>
    </row>
    <row r="224" spans="1:30" x14ac:dyDescent="0.35">
      <c r="A224" s="50"/>
      <c r="B224" s="72"/>
      <c r="C224" s="53"/>
      <c r="D224" s="72"/>
      <c r="E224" s="72"/>
      <c r="F224" s="72"/>
      <c r="G224" s="72"/>
      <c r="H224" s="72"/>
      <c r="I224" s="72"/>
      <c r="J224" s="72"/>
      <c r="K224" s="72"/>
      <c r="L224" s="72"/>
      <c r="M224" s="72"/>
      <c r="N224" s="69"/>
      <c r="O224" s="69"/>
      <c r="P224" s="69"/>
      <c r="Q224" s="69"/>
      <c r="R224" s="69"/>
      <c r="S224" s="69"/>
      <c r="T224" s="69"/>
      <c r="U224" s="69"/>
      <c r="V224" s="69"/>
      <c r="W224" s="69"/>
      <c r="X224" s="69"/>
      <c r="Y224" s="69"/>
      <c r="Z224" s="69"/>
      <c r="AA224" s="69"/>
      <c r="AB224" s="69"/>
      <c r="AC224" s="69"/>
      <c r="AD224" s="69"/>
    </row>
    <row r="225" spans="1:30" x14ac:dyDescent="0.35">
      <c r="A225" s="50"/>
      <c r="B225" s="72"/>
      <c r="C225" s="53"/>
      <c r="D225" s="72"/>
      <c r="E225" s="72"/>
      <c r="F225" s="72"/>
      <c r="G225" s="72"/>
      <c r="H225" s="72"/>
      <c r="I225" s="72"/>
      <c r="J225" s="72"/>
      <c r="K225" s="72"/>
      <c r="L225" s="72"/>
      <c r="M225" s="72"/>
      <c r="N225" s="69"/>
      <c r="O225" s="69"/>
      <c r="P225" s="69"/>
      <c r="Q225" s="69"/>
      <c r="R225" s="69"/>
      <c r="S225" s="69"/>
      <c r="T225" s="69"/>
      <c r="U225" s="69"/>
      <c r="V225" s="69"/>
      <c r="W225" s="69"/>
      <c r="X225" s="69"/>
      <c r="Y225" s="69"/>
      <c r="Z225" s="69"/>
      <c r="AA225" s="69"/>
      <c r="AB225" s="69"/>
      <c r="AC225" s="69"/>
      <c r="AD225" s="69"/>
    </row>
    <row r="226" spans="1:30" x14ac:dyDescent="0.35">
      <c r="A226" s="50"/>
      <c r="B226" s="72"/>
      <c r="C226" s="53"/>
      <c r="D226" s="72"/>
      <c r="E226" s="72"/>
      <c r="F226" s="72"/>
      <c r="G226" s="72"/>
      <c r="H226" s="72"/>
      <c r="I226" s="72"/>
      <c r="J226" s="72"/>
      <c r="K226" s="72"/>
      <c r="L226" s="72"/>
      <c r="M226" s="72"/>
      <c r="N226" s="69"/>
      <c r="O226" s="69"/>
      <c r="P226" s="69"/>
      <c r="Q226" s="69"/>
      <c r="R226" s="69"/>
      <c r="S226" s="69"/>
      <c r="T226" s="69"/>
      <c r="U226" s="69"/>
      <c r="V226" s="69"/>
      <c r="W226" s="69"/>
      <c r="X226" s="69"/>
      <c r="Y226" s="69"/>
      <c r="Z226" s="69"/>
      <c r="AA226" s="69"/>
      <c r="AB226" s="69"/>
      <c r="AC226" s="69"/>
      <c r="AD226" s="69"/>
    </row>
    <row r="227" spans="1:30" x14ac:dyDescent="0.35">
      <c r="A227" s="50"/>
      <c r="B227" s="72"/>
      <c r="C227" s="53"/>
      <c r="D227" s="72"/>
      <c r="E227" s="72"/>
      <c r="F227" s="72"/>
      <c r="G227" s="72"/>
      <c r="H227" s="72"/>
      <c r="I227" s="72"/>
      <c r="J227" s="72"/>
      <c r="K227" s="72"/>
      <c r="L227" s="72"/>
      <c r="M227" s="72"/>
      <c r="N227" s="69"/>
      <c r="O227" s="69"/>
      <c r="P227" s="69"/>
      <c r="Q227" s="69"/>
      <c r="R227" s="69"/>
      <c r="S227" s="69"/>
      <c r="T227" s="69"/>
      <c r="U227" s="69"/>
      <c r="V227" s="69"/>
      <c r="W227" s="69"/>
      <c r="X227" s="69"/>
      <c r="Y227" s="69"/>
      <c r="Z227" s="69"/>
      <c r="AA227" s="69"/>
      <c r="AB227" s="69"/>
      <c r="AC227" s="69"/>
      <c r="AD227" s="69"/>
    </row>
    <row r="228" spans="1:30" x14ac:dyDescent="0.35">
      <c r="A228" s="50"/>
      <c r="B228" s="72"/>
      <c r="C228" s="53"/>
      <c r="D228" s="72"/>
      <c r="E228" s="72"/>
      <c r="F228" s="72"/>
      <c r="G228" s="72"/>
      <c r="H228" s="72"/>
      <c r="I228" s="72"/>
      <c r="J228" s="72"/>
      <c r="K228" s="72"/>
      <c r="L228" s="72"/>
      <c r="M228" s="72"/>
      <c r="N228" s="69"/>
      <c r="O228" s="69"/>
      <c r="P228" s="69"/>
      <c r="Q228" s="69"/>
      <c r="R228" s="69"/>
      <c r="S228" s="69"/>
      <c r="T228" s="69"/>
      <c r="U228" s="69"/>
      <c r="V228" s="69"/>
      <c r="W228" s="69"/>
      <c r="X228" s="69"/>
      <c r="Y228" s="69"/>
      <c r="Z228" s="69"/>
      <c r="AA228" s="69"/>
      <c r="AB228" s="69"/>
      <c r="AC228" s="69"/>
      <c r="AD228" s="69"/>
    </row>
    <row r="229" spans="1:30" x14ac:dyDescent="0.35">
      <c r="A229" s="50"/>
      <c r="B229" s="72"/>
      <c r="C229" s="53"/>
      <c r="D229" s="72"/>
      <c r="E229" s="72"/>
      <c r="F229" s="72"/>
      <c r="G229" s="72"/>
      <c r="H229" s="72"/>
      <c r="I229" s="72"/>
      <c r="J229" s="72"/>
      <c r="K229" s="72"/>
      <c r="L229" s="72"/>
      <c r="M229" s="72"/>
      <c r="N229" s="69"/>
      <c r="O229" s="69"/>
      <c r="P229" s="69"/>
      <c r="Q229" s="69"/>
      <c r="R229" s="69"/>
      <c r="S229" s="69"/>
      <c r="T229" s="69"/>
      <c r="U229" s="69"/>
      <c r="V229" s="69"/>
      <c r="W229" s="69"/>
      <c r="X229" s="69"/>
      <c r="Y229" s="69"/>
      <c r="Z229" s="69"/>
      <c r="AA229" s="69"/>
      <c r="AB229" s="69"/>
      <c r="AC229" s="69"/>
      <c r="AD229" s="69"/>
    </row>
    <row r="230" spans="1:30" x14ac:dyDescent="0.35">
      <c r="A230" s="50"/>
      <c r="B230" s="72"/>
      <c r="C230" s="53"/>
      <c r="D230" s="72"/>
      <c r="E230" s="72"/>
      <c r="F230" s="72"/>
      <c r="G230" s="72"/>
      <c r="H230" s="72"/>
      <c r="I230" s="72"/>
      <c r="J230" s="72"/>
      <c r="K230" s="72"/>
      <c r="L230" s="72"/>
      <c r="M230" s="72"/>
      <c r="N230" s="69"/>
      <c r="O230" s="69"/>
      <c r="P230" s="69"/>
      <c r="Q230" s="69"/>
      <c r="R230" s="69"/>
      <c r="S230" s="69"/>
      <c r="T230" s="69"/>
      <c r="U230" s="69"/>
      <c r="V230" s="69"/>
      <c r="W230" s="69"/>
      <c r="X230" s="69"/>
      <c r="Y230" s="69"/>
      <c r="Z230" s="69"/>
      <c r="AA230" s="69"/>
      <c r="AB230" s="69"/>
      <c r="AC230" s="69"/>
      <c r="AD230" s="69"/>
    </row>
    <row r="231" spans="1:30" x14ac:dyDescent="0.35">
      <c r="A231" s="50"/>
      <c r="B231" s="72"/>
      <c r="C231" s="53"/>
      <c r="D231" s="72"/>
      <c r="E231" s="72"/>
      <c r="F231" s="72"/>
      <c r="G231" s="72"/>
      <c r="H231" s="72"/>
      <c r="I231" s="72"/>
      <c r="J231" s="72"/>
      <c r="K231" s="72"/>
      <c r="L231" s="72"/>
      <c r="M231" s="72"/>
      <c r="N231" s="69"/>
      <c r="O231" s="69"/>
      <c r="P231" s="69"/>
      <c r="Q231" s="69"/>
      <c r="R231" s="69"/>
      <c r="S231" s="69"/>
      <c r="T231" s="69"/>
      <c r="U231" s="69"/>
      <c r="V231" s="69"/>
      <c r="W231" s="69"/>
      <c r="X231" s="69"/>
      <c r="Y231" s="69"/>
      <c r="Z231" s="69"/>
      <c r="AA231" s="69"/>
      <c r="AB231" s="69"/>
      <c r="AC231" s="69"/>
      <c r="AD231" s="69"/>
    </row>
    <row r="232" spans="1:30" x14ac:dyDescent="0.35">
      <c r="A232" s="50"/>
      <c r="B232" s="72"/>
      <c r="C232" s="53"/>
      <c r="D232" s="72"/>
      <c r="E232" s="72"/>
      <c r="F232" s="72"/>
      <c r="G232" s="72"/>
      <c r="H232" s="72"/>
      <c r="I232" s="72"/>
      <c r="J232" s="72"/>
      <c r="K232" s="72"/>
      <c r="L232" s="72"/>
      <c r="M232" s="72"/>
      <c r="N232" s="69"/>
      <c r="O232" s="69"/>
      <c r="P232" s="69"/>
      <c r="Q232" s="69"/>
      <c r="R232" s="69"/>
      <c r="S232" s="69"/>
      <c r="T232" s="69"/>
      <c r="U232" s="69"/>
      <c r="V232" s="69"/>
      <c r="W232" s="69"/>
      <c r="X232" s="69"/>
      <c r="Y232" s="69"/>
      <c r="Z232" s="69"/>
      <c r="AA232" s="69"/>
      <c r="AB232" s="69"/>
      <c r="AC232" s="69"/>
      <c r="AD232" s="69"/>
    </row>
    <row r="233" spans="1:30" x14ac:dyDescent="0.35">
      <c r="A233" s="50"/>
      <c r="B233" s="72"/>
      <c r="C233" s="53"/>
      <c r="D233" s="72"/>
      <c r="E233" s="72"/>
      <c r="F233" s="72"/>
      <c r="G233" s="72"/>
      <c r="H233" s="72"/>
      <c r="I233" s="72"/>
      <c r="J233" s="72"/>
      <c r="K233" s="72"/>
      <c r="L233" s="72"/>
      <c r="M233" s="72"/>
      <c r="N233" s="69"/>
      <c r="O233" s="69"/>
      <c r="P233" s="69"/>
      <c r="Q233" s="69"/>
      <c r="R233" s="69"/>
      <c r="S233" s="69"/>
      <c r="T233" s="69"/>
      <c r="U233" s="69"/>
      <c r="V233" s="69"/>
      <c r="W233" s="69"/>
      <c r="X233" s="69"/>
      <c r="Y233" s="69"/>
      <c r="Z233" s="69"/>
      <c r="AA233" s="69"/>
      <c r="AB233" s="69"/>
      <c r="AC233" s="69"/>
      <c r="AD233" s="69"/>
    </row>
    <row r="234" spans="1:30" x14ac:dyDescent="0.35">
      <c r="A234" s="50"/>
      <c r="B234" s="72"/>
      <c r="C234" s="53"/>
      <c r="D234" s="72"/>
      <c r="E234" s="72"/>
      <c r="F234" s="72"/>
      <c r="G234" s="72"/>
      <c r="H234" s="72"/>
      <c r="I234" s="72"/>
      <c r="J234" s="72"/>
      <c r="K234" s="72"/>
      <c r="L234" s="72"/>
      <c r="M234" s="72"/>
      <c r="N234" s="69"/>
      <c r="O234" s="69"/>
      <c r="P234" s="69"/>
      <c r="Q234" s="69"/>
      <c r="R234" s="69"/>
      <c r="S234" s="69"/>
      <c r="T234" s="69"/>
      <c r="U234" s="69"/>
      <c r="V234" s="69"/>
      <c r="W234" s="69"/>
      <c r="X234" s="69"/>
      <c r="Y234" s="69"/>
      <c r="Z234" s="69"/>
      <c r="AA234" s="69"/>
      <c r="AB234" s="69"/>
      <c r="AC234" s="69"/>
      <c r="AD234" s="69"/>
    </row>
    <row r="235" spans="1:30" x14ac:dyDescent="0.35">
      <c r="A235" s="50"/>
      <c r="B235" s="72"/>
      <c r="C235" s="53"/>
      <c r="D235" s="72"/>
      <c r="E235" s="72"/>
      <c r="F235" s="72"/>
      <c r="G235" s="72"/>
      <c r="H235" s="72"/>
      <c r="I235" s="72"/>
      <c r="J235" s="72"/>
      <c r="K235" s="72"/>
      <c r="L235" s="72"/>
      <c r="M235" s="72"/>
      <c r="N235" s="69"/>
      <c r="O235" s="69"/>
      <c r="P235" s="69"/>
      <c r="Q235" s="69"/>
      <c r="R235" s="69"/>
      <c r="S235" s="69"/>
      <c r="T235" s="69"/>
      <c r="U235" s="69"/>
      <c r="V235" s="69"/>
      <c r="W235" s="69"/>
      <c r="X235" s="69"/>
      <c r="Y235" s="69"/>
      <c r="Z235" s="69"/>
      <c r="AA235" s="69"/>
      <c r="AB235" s="69"/>
      <c r="AC235" s="69"/>
      <c r="AD235" s="69"/>
    </row>
    <row r="236" spans="1:30" x14ac:dyDescent="0.35">
      <c r="A236" s="50"/>
      <c r="B236" s="72"/>
      <c r="C236" s="53"/>
      <c r="D236" s="72"/>
      <c r="E236" s="72"/>
      <c r="F236" s="72"/>
      <c r="G236" s="72"/>
      <c r="H236" s="72"/>
      <c r="I236" s="72"/>
      <c r="J236" s="72"/>
      <c r="K236" s="72"/>
      <c r="L236" s="72"/>
      <c r="M236" s="72"/>
      <c r="N236" s="69"/>
      <c r="O236" s="69"/>
      <c r="P236" s="69"/>
      <c r="Q236" s="69"/>
      <c r="R236" s="69"/>
      <c r="S236" s="69"/>
      <c r="T236" s="69"/>
      <c r="U236" s="69"/>
      <c r="V236" s="69"/>
      <c r="W236" s="69"/>
      <c r="X236" s="69"/>
      <c r="Y236" s="69"/>
      <c r="Z236" s="69"/>
      <c r="AA236" s="69"/>
      <c r="AB236" s="69"/>
      <c r="AC236" s="69"/>
      <c r="AD236" s="69"/>
    </row>
    <row r="237" spans="1:30" x14ac:dyDescent="0.35">
      <c r="A237" s="50"/>
      <c r="B237" s="72"/>
      <c r="C237" s="53"/>
      <c r="D237" s="72"/>
      <c r="E237" s="72"/>
      <c r="F237" s="72"/>
      <c r="G237" s="72"/>
      <c r="H237" s="72"/>
      <c r="I237" s="72"/>
      <c r="J237" s="72"/>
      <c r="K237" s="72"/>
      <c r="L237" s="72"/>
      <c r="M237" s="72"/>
      <c r="N237" s="69"/>
      <c r="O237" s="69"/>
      <c r="P237" s="69"/>
      <c r="Q237" s="69"/>
      <c r="R237" s="69"/>
      <c r="S237" s="69"/>
      <c r="T237" s="69"/>
      <c r="U237" s="69"/>
      <c r="V237" s="69"/>
      <c r="W237" s="69"/>
      <c r="X237" s="69"/>
      <c r="Y237" s="69"/>
      <c r="Z237" s="69"/>
      <c r="AA237" s="69"/>
      <c r="AB237" s="69"/>
      <c r="AC237" s="69"/>
      <c r="AD237" s="69"/>
    </row>
    <row r="238" spans="1:30" x14ac:dyDescent="0.35">
      <c r="A238" s="50"/>
      <c r="B238" s="72"/>
      <c r="C238" s="53"/>
      <c r="D238" s="72"/>
      <c r="E238" s="72"/>
      <c r="F238" s="72"/>
      <c r="G238" s="72"/>
      <c r="H238" s="72"/>
      <c r="I238" s="72"/>
      <c r="J238" s="72"/>
      <c r="K238" s="72"/>
      <c r="L238" s="72"/>
      <c r="M238" s="72"/>
      <c r="N238" s="69"/>
      <c r="O238" s="69"/>
      <c r="P238" s="69"/>
      <c r="Q238" s="69"/>
      <c r="R238" s="69"/>
      <c r="S238" s="69"/>
      <c r="T238" s="69"/>
      <c r="U238" s="69"/>
      <c r="V238" s="69"/>
      <c r="W238" s="69"/>
      <c r="X238" s="69"/>
      <c r="Y238" s="69"/>
      <c r="Z238" s="69"/>
      <c r="AA238" s="69"/>
      <c r="AB238" s="69"/>
      <c r="AC238" s="69"/>
      <c r="AD238" s="69"/>
    </row>
    <row r="239" spans="1:30" x14ac:dyDescent="0.35">
      <c r="A239" s="50"/>
      <c r="B239" s="72"/>
      <c r="C239" s="53"/>
      <c r="D239" s="72"/>
      <c r="E239" s="72"/>
      <c r="F239" s="72"/>
      <c r="G239" s="72"/>
      <c r="H239" s="72"/>
      <c r="I239" s="72"/>
      <c r="J239" s="72"/>
      <c r="K239" s="72"/>
      <c r="L239" s="72"/>
      <c r="M239" s="72"/>
      <c r="N239" s="69"/>
      <c r="O239" s="69"/>
      <c r="P239" s="69"/>
      <c r="Q239" s="69"/>
      <c r="R239" s="69"/>
      <c r="S239" s="69"/>
      <c r="T239" s="69"/>
      <c r="U239" s="69"/>
      <c r="V239" s="69"/>
      <c r="W239" s="69"/>
      <c r="X239" s="69"/>
      <c r="Y239" s="69"/>
      <c r="Z239" s="69"/>
      <c r="AA239" s="69"/>
      <c r="AB239" s="69"/>
      <c r="AC239" s="69"/>
      <c r="AD239" s="69"/>
    </row>
    <row r="240" spans="1:30" x14ac:dyDescent="0.35">
      <c r="A240" s="50"/>
      <c r="B240" s="72"/>
      <c r="C240" s="53"/>
      <c r="D240" s="72"/>
      <c r="E240" s="72"/>
      <c r="F240" s="72"/>
      <c r="G240" s="72"/>
      <c r="H240" s="72"/>
      <c r="I240" s="72"/>
      <c r="J240" s="72"/>
      <c r="K240" s="72"/>
      <c r="L240" s="72"/>
      <c r="M240" s="72"/>
      <c r="N240" s="69"/>
      <c r="O240" s="69"/>
      <c r="P240" s="69"/>
      <c r="Q240" s="69"/>
      <c r="R240" s="69"/>
      <c r="S240" s="69"/>
      <c r="T240" s="69"/>
      <c r="U240" s="69"/>
      <c r="V240" s="69"/>
      <c r="W240" s="69"/>
      <c r="X240" s="69"/>
      <c r="Y240" s="69"/>
      <c r="Z240" s="69"/>
      <c r="AA240" s="69"/>
      <c r="AB240" s="69"/>
      <c r="AC240" s="69"/>
      <c r="AD240" s="69"/>
    </row>
    <row r="241" spans="1:30" x14ac:dyDescent="0.35">
      <c r="A241" s="50"/>
      <c r="B241" s="72"/>
      <c r="C241" s="53"/>
      <c r="D241" s="72"/>
      <c r="E241" s="72"/>
      <c r="F241" s="72"/>
      <c r="G241" s="72"/>
      <c r="H241" s="72"/>
      <c r="I241" s="72"/>
      <c r="J241" s="72"/>
      <c r="K241" s="72"/>
      <c r="L241" s="72"/>
      <c r="M241" s="72"/>
      <c r="N241" s="69"/>
      <c r="O241" s="69"/>
      <c r="P241" s="69"/>
      <c r="Q241" s="69"/>
      <c r="R241" s="69"/>
      <c r="S241" s="69"/>
      <c r="T241" s="69"/>
      <c r="U241" s="69"/>
      <c r="V241" s="69"/>
      <c r="W241" s="69"/>
      <c r="X241" s="69"/>
      <c r="Y241" s="69"/>
      <c r="Z241" s="69"/>
      <c r="AA241" s="69"/>
      <c r="AB241" s="69"/>
      <c r="AC241" s="69"/>
      <c r="AD241" s="69"/>
    </row>
    <row r="242" spans="1:30" x14ac:dyDescent="0.35">
      <c r="A242" s="50"/>
      <c r="B242" s="72"/>
      <c r="C242" s="53"/>
      <c r="D242" s="72"/>
      <c r="E242" s="72"/>
      <c r="F242" s="72"/>
      <c r="G242" s="72"/>
      <c r="H242" s="72"/>
      <c r="I242" s="72"/>
      <c r="J242" s="72"/>
      <c r="K242" s="72"/>
      <c r="L242" s="72"/>
      <c r="M242" s="72"/>
      <c r="N242" s="69"/>
      <c r="O242" s="69"/>
      <c r="P242" s="69"/>
      <c r="Q242" s="69"/>
      <c r="R242" s="69"/>
      <c r="S242" s="69"/>
      <c r="T242" s="69"/>
      <c r="U242" s="69"/>
      <c r="V242" s="69"/>
      <c r="W242" s="69"/>
      <c r="X242" s="69"/>
      <c r="Y242" s="69"/>
      <c r="Z242" s="69"/>
      <c r="AA242" s="69"/>
      <c r="AB242" s="69"/>
      <c r="AC242" s="69"/>
      <c r="AD242" s="69"/>
    </row>
    <row r="243" spans="1:30" x14ac:dyDescent="0.35">
      <c r="A243" s="50"/>
      <c r="B243" s="72"/>
      <c r="C243" s="53"/>
      <c r="D243" s="72"/>
      <c r="E243" s="72"/>
      <c r="F243" s="72"/>
      <c r="G243" s="72"/>
      <c r="H243" s="72"/>
      <c r="I243" s="72"/>
      <c r="J243" s="72"/>
      <c r="K243" s="72"/>
      <c r="L243" s="72"/>
      <c r="M243" s="72"/>
      <c r="N243" s="69"/>
      <c r="O243" s="69"/>
      <c r="P243" s="69"/>
      <c r="Q243" s="69"/>
      <c r="R243" s="69"/>
      <c r="S243" s="69"/>
      <c r="T243" s="69"/>
      <c r="U243" s="69"/>
      <c r="V243" s="69"/>
      <c r="W243" s="69"/>
      <c r="X243" s="69"/>
      <c r="Y243" s="69"/>
      <c r="Z243" s="69"/>
      <c r="AA243" s="69"/>
      <c r="AB243" s="69"/>
      <c r="AC243" s="69"/>
      <c r="AD243" s="69"/>
    </row>
    <row r="244" spans="1:30" x14ac:dyDescent="0.35">
      <c r="A244" s="50"/>
      <c r="B244" s="72"/>
      <c r="C244" s="53"/>
      <c r="D244" s="72"/>
      <c r="E244" s="72"/>
      <c r="F244" s="72"/>
      <c r="G244" s="72"/>
      <c r="H244" s="72"/>
      <c r="I244" s="72"/>
      <c r="J244" s="72"/>
      <c r="K244" s="72"/>
      <c r="L244" s="72"/>
      <c r="M244" s="72"/>
      <c r="N244" s="69"/>
      <c r="O244" s="69"/>
      <c r="P244" s="69"/>
      <c r="Q244" s="69"/>
      <c r="R244" s="69"/>
      <c r="S244" s="69"/>
      <c r="T244" s="69"/>
      <c r="U244" s="69"/>
      <c r="V244" s="69"/>
      <c r="W244" s="69"/>
      <c r="X244" s="69"/>
      <c r="Y244" s="69"/>
      <c r="Z244" s="69"/>
      <c r="AA244" s="69"/>
      <c r="AB244" s="69"/>
      <c r="AC244" s="69"/>
      <c r="AD244" s="69"/>
    </row>
    <row r="245" spans="1:30" x14ac:dyDescent="0.35">
      <c r="A245" s="50"/>
      <c r="B245" s="72"/>
      <c r="C245" s="53"/>
      <c r="D245" s="72"/>
      <c r="E245" s="72"/>
      <c r="F245" s="72"/>
      <c r="G245" s="72"/>
      <c r="H245" s="72"/>
      <c r="I245" s="72"/>
      <c r="J245" s="72"/>
      <c r="K245" s="72"/>
      <c r="L245" s="72"/>
      <c r="M245" s="72"/>
      <c r="N245" s="69"/>
      <c r="O245" s="69"/>
      <c r="P245" s="69"/>
      <c r="Q245" s="69"/>
      <c r="R245" s="69"/>
      <c r="S245" s="69"/>
      <c r="T245" s="69"/>
      <c r="U245" s="69"/>
      <c r="V245" s="69"/>
      <c r="W245" s="69"/>
      <c r="X245" s="69"/>
      <c r="Y245" s="69"/>
      <c r="Z245" s="69"/>
      <c r="AA245" s="69"/>
      <c r="AB245" s="69"/>
      <c r="AC245" s="69"/>
      <c r="AD245" s="69"/>
    </row>
    <row r="246" spans="1:30" x14ac:dyDescent="0.35">
      <c r="A246" s="50"/>
      <c r="B246" s="72"/>
      <c r="C246" s="53"/>
      <c r="D246" s="72"/>
      <c r="E246" s="72"/>
      <c r="F246" s="72"/>
      <c r="G246" s="72"/>
      <c r="H246" s="72"/>
      <c r="I246" s="72"/>
      <c r="J246" s="72"/>
      <c r="K246" s="72"/>
      <c r="L246" s="72"/>
      <c r="M246" s="72"/>
      <c r="N246" s="69"/>
      <c r="O246" s="69"/>
      <c r="P246" s="69"/>
      <c r="Q246" s="69"/>
      <c r="R246" s="69"/>
      <c r="S246" s="69"/>
      <c r="T246" s="69"/>
      <c r="U246" s="69"/>
      <c r="V246" s="69"/>
      <c r="W246" s="69"/>
      <c r="X246" s="69"/>
      <c r="Y246" s="69"/>
      <c r="Z246" s="69"/>
      <c r="AA246" s="69"/>
      <c r="AB246" s="69"/>
      <c r="AC246" s="69"/>
      <c r="AD246" s="69"/>
    </row>
    <row r="247" spans="1:30" x14ac:dyDescent="0.35">
      <c r="A247" s="50"/>
      <c r="B247" s="72"/>
      <c r="C247" s="53"/>
      <c r="D247" s="72"/>
      <c r="E247" s="72"/>
      <c r="F247" s="72"/>
      <c r="G247" s="72"/>
      <c r="H247" s="72"/>
      <c r="I247" s="72"/>
      <c r="J247" s="72"/>
      <c r="K247" s="72"/>
      <c r="L247" s="72"/>
      <c r="M247" s="72"/>
      <c r="N247" s="69"/>
      <c r="O247" s="69"/>
      <c r="P247" s="69"/>
      <c r="Q247" s="69"/>
      <c r="R247" s="69"/>
      <c r="S247" s="69"/>
      <c r="T247" s="69"/>
      <c r="U247" s="69"/>
      <c r="V247" s="69"/>
      <c r="W247" s="69"/>
      <c r="X247" s="69"/>
      <c r="Y247" s="69"/>
      <c r="Z247" s="69"/>
      <c r="AA247" s="69"/>
      <c r="AB247" s="69"/>
      <c r="AC247" s="69"/>
      <c r="AD247" s="69"/>
    </row>
    <row r="248" spans="1:30" x14ac:dyDescent="0.35">
      <c r="A248" s="50"/>
      <c r="B248" s="72"/>
      <c r="C248" s="53"/>
      <c r="D248" s="72"/>
      <c r="E248" s="72"/>
      <c r="F248" s="72"/>
      <c r="G248" s="72"/>
      <c r="H248" s="72"/>
      <c r="I248" s="72"/>
      <c r="J248" s="72"/>
      <c r="K248" s="72"/>
      <c r="L248" s="72"/>
      <c r="M248" s="72"/>
      <c r="N248" s="69"/>
      <c r="O248" s="69"/>
      <c r="P248" s="69"/>
      <c r="Q248" s="69"/>
      <c r="R248" s="69"/>
      <c r="S248" s="69"/>
      <c r="T248" s="69"/>
      <c r="U248" s="69"/>
      <c r="V248" s="69"/>
      <c r="W248" s="69"/>
      <c r="X248" s="69"/>
      <c r="Y248" s="69"/>
      <c r="Z248" s="69"/>
      <c r="AA248" s="69"/>
      <c r="AB248" s="69"/>
      <c r="AC248" s="69"/>
      <c r="AD248" s="69"/>
    </row>
    <row r="249" spans="1:30" x14ac:dyDescent="0.35">
      <c r="A249" s="50"/>
      <c r="B249" s="72"/>
      <c r="C249" s="53"/>
      <c r="D249" s="72"/>
      <c r="E249" s="72"/>
      <c r="F249" s="72"/>
      <c r="G249" s="72"/>
      <c r="H249" s="72"/>
      <c r="I249" s="72"/>
      <c r="J249" s="72"/>
      <c r="K249" s="72"/>
      <c r="L249" s="72"/>
      <c r="M249" s="72"/>
      <c r="N249" s="69"/>
      <c r="O249" s="69"/>
      <c r="P249" s="69"/>
      <c r="Q249" s="69"/>
      <c r="R249" s="69"/>
      <c r="S249" s="69"/>
      <c r="T249" s="69"/>
      <c r="U249" s="69"/>
      <c r="V249" s="69"/>
      <c r="W249" s="69"/>
      <c r="X249" s="69"/>
      <c r="Y249" s="69"/>
      <c r="Z249" s="69"/>
      <c r="AA249" s="69"/>
      <c r="AB249" s="69"/>
      <c r="AC249" s="69"/>
      <c r="AD249" s="69"/>
    </row>
    <row r="250" spans="1:30" x14ac:dyDescent="0.35">
      <c r="A250" s="50"/>
      <c r="B250" s="72"/>
      <c r="C250" s="53"/>
      <c r="D250" s="72"/>
      <c r="E250" s="72"/>
      <c r="F250" s="72"/>
      <c r="G250" s="72"/>
      <c r="H250" s="72"/>
      <c r="I250" s="72"/>
      <c r="J250" s="72"/>
      <c r="K250" s="72"/>
      <c r="L250" s="72"/>
      <c r="M250" s="72"/>
      <c r="N250" s="69"/>
      <c r="O250" s="69"/>
      <c r="P250" s="69"/>
      <c r="Q250" s="69"/>
      <c r="R250" s="69"/>
      <c r="S250" s="69"/>
      <c r="T250" s="69"/>
      <c r="U250" s="69"/>
      <c r="V250" s="69"/>
      <c r="W250" s="69"/>
      <c r="X250" s="69"/>
      <c r="Y250" s="69"/>
      <c r="Z250" s="69"/>
      <c r="AA250" s="69"/>
      <c r="AB250" s="69"/>
      <c r="AC250" s="69"/>
      <c r="AD250" s="69"/>
    </row>
    <row r="251" spans="1:30" x14ac:dyDescent="0.35">
      <c r="A251" s="50"/>
      <c r="B251" s="72"/>
      <c r="C251" s="53"/>
      <c r="D251" s="72"/>
      <c r="E251" s="72"/>
      <c r="F251" s="72"/>
      <c r="G251" s="72"/>
      <c r="H251" s="72"/>
      <c r="I251" s="72"/>
      <c r="J251" s="72"/>
      <c r="K251" s="72"/>
      <c r="L251" s="72"/>
      <c r="M251" s="72"/>
      <c r="N251" s="69"/>
      <c r="O251" s="69"/>
      <c r="P251" s="69"/>
      <c r="Q251" s="69"/>
      <c r="R251" s="69"/>
      <c r="S251" s="69"/>
      <c r="T251" s="69"/>
      <c r="U251" s="69"/>
      <c r="V251" s="69"/>
      <c r="W251" s="69"/>
      <c r="X251" s="69"/>
      <c r="Y251" s="69"/>
      <c r="Z251" s="69"/>
      <c r="AA251" s="69"/>
      <c r="AB251" s="69"/>
      <c r="AC251" s="69"/>
      <c r="AD251" s="69"/>
    </row>
    <row r="252" spans="1:30" x14ac:dyDescent="0.35">
      <c r="A252" s="50"/>
      <c r="B252" s="72"/>
      <c r="C252" s="53"/>
      <c r="D252" s="72"/>
      <c r="E252" s="72"/>
      <c r="F252" s="72"/>
      <c r="G252" s="72"/>
      <c r="H252" s="72"/>
      <c r="I252" s="72"/>
      <c r="J252" s="72"/>
      <c r="K252" s="72"/>
      <c r="L252" s="72"/>
      <c r="M252" s="72"/>
      <c r="N252" s="69"/>
      <c r="O252" s="69"/>
      <c r="P252" s="69"/>
      <c r="Q252" s="69"/>
      <c r="R252" s="69"/>
      <c r="S252" s="69"/>
      <c r="T252" s="69"/>
      <c r="U252" s="69"/>
      <c r="V252" s="69"/>
      <c r="W252" s="69"/>
      <c r="X252" s="69"/>
      <c r="Y252" s="69"/>
      <c r="Z252" s="69"/>
      <c r="AA252" s="69"/>
      <c r="AB252" s="69"/>
      <c r="AC252" s="69"/>
      <c r="AD252" s="69"/>
    </row>
    <row r="253" spans="1:30" x14ac:dyDescent="0.35">
      <c r="A253" s="50"/>
      <c r="B253" s="72"/>
      <c r="C253" s="53"/>
      <c r="D253" s="72"/>
      <c r="E253" s="72"/>
      <c r="F253" s="72"/>
      <c r="G253" s="72"/>
      <c r="H253" s="72"/>
      <c r="I253" s="72"/>
      <c r="J253" s="72"/>
      <c r="K253" s="72"/>
      <c r="L253" s="72"/>
      <c r="M253" s="72"/>
      <c r="N253" s="69"/>
      <c r="O253" s="69"/>
      <c r="P253" s="69"/>
      <c r="Q253" s="69"/>
      <c r="R253" s="69"/>
      <c r="S253" s="69"/>
      <c r="T253" s="69"/>
      <c r="U253" s="69"/>
      <c r="V253" s="69"/>
      <c r="W253" s="69"/>
      <c r="X253" s="69"/>
      <c r="Y253" s="69"/>
      <c r="Z253" s="69"/>
      <c r="AA253" s="69"/>
      <c r="AB253" s="69"/>
      <c r="AC253" s="69"/>
      <c r="AD253" s="69"/>
    </row>
    <row r="254" spans="1:30" x14ac:dyDescent="0.35">
      <c r="A254" s="50"/>
      <c r="B254" s="72"/>
      <c r="C254" s="53"/>
      <c r="D254" s="72"/>
      <c r="E254" s="72"/>
      <c r="F254" s="72"/>
      <c r="G254" s="72"/>
      <c r="H254" s="72"/>
      <c r="I254" s="72"/>
      <c r="J254" s="72"/>
      <c r="K254" s="72"/>
      <c r="L254" s="72"/>
      <c r="M254" s="72"/>
      <c r="N254" s="69"/>
      <c r="O254" s="69"/>
      <c r="P254" s="69"/>
      <c r="Q254" s="69"/>
      <c r="R254" s="69"/>
      <c r="S254" s="69"/>
      <c r="T254" s="69"/>
      <c r="U254" s="69"/>
      <c r="V254" s="69"/>
      <c r="W254" s="69"/>
      <c r="X254" s="69"/>
      <c r="Y254" s="69"/>
      <c r="Z254" s="69"/>
      <c r="AA254" s="69"/>
      <c r="AB254" s="69"/>
      <c r="AC254" s="69"/>
      <c r="AD254" s="69"/>
    </row>
    <row r="255" spans="1:30" x14ac:dyDescent="0.35">
      <c r="A255" s="50"/>
      <c r="B255" s="72"/>
      <c r="C255" s="53"/>
      <c r="D255" s="72"/>
      <c r="E255" s="72"/>
      <c r="F255" s="72"/>
      <c r="G255" s="72"/>
      <c r="H255" s="72"/>
      <c r="I255" s="72"/>
      <c r="J255" s="72"/>
      <c r="K255" s="72"/>
      <c r="L255" s="72"/>
      <c r="M255" s="72"/>
      <c r="N255" s="69"/>
      <c r="O255" s="69"/>
      <c r="P255" s="69"/>
      <c r="Q255" s="69"/>
      <c r="R255" s="69"/>
      <c r="S255" s="69"/>
      <c r="T255" s="69"/>
      <c r="U255" s="69"/>
      <c r="V255" s="69"/>
      <c r="W255" s="69"/>
      <c r="X255" s="69"/>
      <c r="Y255" s="69"/>
      <c r="Z255" s="69"/>
      <c r="AA255" s="69"/>
      <c r="AB255" s="69"/>
      <c r="AC255" s="69"/>
      <c r="AD255" s="69"/>
    </row>
    <row r="256" spans="1:30" x14ac:dyDescent="0.35">
      <c r="A256" s="50"/>
      <c r="B256" s="72"/>
      <c r="C256" s="53"/>
      <c r="D256" s="72"/>
      <c r="E256" s="72"/>
      <c r="F256" s="72"/>
      <c r="G256" s="72"/>
      <c r="H256" s="72"/>
      <c r="I256" s="72"/>
      <c r="J256" s="72"/>
      <c r="K256" s="72"/>
      <c r="L256" s="72"/>
      <c r="M256" s="72"/>
      <c r="N256" s="69"/>
      <c r="O256" s="69"/>
      <c r="P256" s="69"/>
      <c r="Q256" s="69"/>
      <c r="R256" s="69"/>
      <c r="S256" s="69"/>
      <c r="T256" s="69"/>
      <c r="U256" s="69"/>
      <c r="V256" s="69"/>
      <c r="W256" s="69"/>
      <c r="X256" s="69"/>
      <c r="Y256" s="69"/>
      <c r="Z256" s="69"/>
      <c r="AA256" s="69"/>
      <c r="AB256" s="69"/>
      <c r="AC256" s="69"/>
      <c r="AD256" s="69"/>
    </row>
    <row r="257" spans="1:30" x14ac:dyDescent="0.35">
      <c r="A257" s="50"/>
      <c r="B257" s="72"/>
      <c r="C257" s="53"/>
      <c r="D257" s="72"/>
      <c r="E257" s="72"/>
      <c r="F257" s="72"/>
      <c r="G257" s="72"/>
      <c r="H257" s="72"/>
      <c r="I257" s="72"/>
      <c r="J257" s="72"/>
      <c r="K257" s="72"/>
      <c r="L257" s="72"/>
      <c r="M257" s="72"/>
      <c r="N257" s="69"/>
      <c r="O257" s="69"/>
      <c r="P257" s="69"/>
      <c r="Q257" s="69"/>
      <c r="R257" s="69"/>
      <c r="S257" s="69"/>
      <c r="T257" s="69"/>
      <c r="U257" s="69"/>
      <c r="V257" s="69"/>
      <c r="W257" s="69"/>
      <c r="X257" s="69"/>
      <c r="Y257" s="69"/>
      <c r="Z257" s="69"/>
      <c r="AA257" s="69"/>
      <c r="AB257" s="69"/>
      <c r="AC257" s="69"/>
      <c r="AD257" s="69"/>
    </row>
    <row r="258" spans="1:30" x14ac:dyDescent="0.35">
      <c r="A258" s="50"/>
      <c r="B258" s="72"/>
      <c r="C258" s="53"/>
      <c r="D258" s="72"/>
      <c r="E258" s="72"/>
      <c r="F258" s="72"/>
      <c r="G258" s="72"/>
      <c r="H258" s="72"/>
      <c r="I258" s="72"/>
      <c r="J258" s="72"/>
      <c r="K258" s="72"/>
      <c r="L258" s="72"/>
      <c r="M258" s="72"/>
      <c r="N258" s="69"/>
      <c r="O258" s="69"/>
      <c r="P258" s="69"/>
      <c r="Q258" s="69"/>
      <c r="R258" s="69"/>
      <c r="S258" s="69"/>
      <c r="T258" s="69"/>
      <c r="U258" s="69"/>
      <c r="V258" s="69"/>
      <c r="W258" s="69"/>
      <c r="X258" s="69"/>
      <c r="Y258" s="69"/>
      <c r="Z258" s="69"/>
      <c r="AA258" s="69"/>
      <c r="AB258" s="69"/>
      <c r="AC258" s="69"/>
      <c r="AD258" s="69"/>
    </row>
    <row r="259" spans="1:30" x14ac:dyDescent="0.35">
      <c r="A259" s="50"/>
      <c r="B259" s="72"/>
      <c r="C259" s="53"/>
      <c r="D259" s="72"/>
      <c r="E259" s="72"/>
      <c r="F259" s="72"/>
      <c r="G259" s="72"/>
      <c r="H259" s="72"/>
      <c r="I259" s="72"/>
      <c r="J259" s="72"/>
      <c r="K259" s="72"/>
      <c r="L259" s="72"/>
      <c r="M259" s="72"/>
      <c r="N259" s="69"/>
      <c r="O259" s="69"/>
      <c r="P259" s="69"/>
      <c r="Q259" s="69"/>
      <c r="R259" s="69"/>
      <c r="S259" s="69"/>
      <c r="T259" s="69"/>
      <c r="U259" s="69"/>
      <c r="V259" s="69"/>
      <c r="W259" s="69"/>
      <c r="X259" s="69"/>
      <c r="Y259" s="69"/>
      <c r="Z259" s="69"/>
      <c r="AA259" s="69"/>
      <c r="AB259" s="69"/>
      <c r="AC259" s="69"/>
      <c r="AD259" s="69"/>
    </row>
    <row r="260" spans="1:30" x14ac:dyDescent="0.35">
      <c r="A260" s="50"/>
      <c r="B260" s="72"/>
      <c r="C260" s="53"/>
      <c r="D260" s="72"/>
      <c r="E260" s="72"/>
      <c r="F260" s="72"/>
      <c r="G260" s="72"/>
      <c r="H260" s="72"/>
      <c r="I260" s="72"/>
      <c r="J260" s="72"/>
      <c r="K260" s="72"/>
      <c r="L260" s="72"/>
      <c r="M260" s="72"/>
      <c r="N260" s="69"/>
      <c r="O260" s="69"/>
      <c r="P260" s="69"/>
      <c r="Q260" s="69"/>
      <c r="R260" s="69"/>
      <c r="S260" s="69"/>
      <c r="T260" s="69"/>
      <c r="U260" s="69"/>
      <c r="V260" s="69"/>
      <c r="W260" s="69"/>
      <c r="X260" s="69"/>
      <c r="Y260" s="69"/>
      <c r="Z260" s="69"/>
      <c r="AA260" s="69"/>
      <c r="AB260" s="69"/>
      <c r="AC260" s="69"/>
      <c r="AD260" s="69"/>
    </row>
    <row r="261" spans="1:30" x14ac:dyDescent="0.35">
      <c r="A261" s="50"/>
      <c r="B261" s="72"/>
      <c r="C261" s="53"/>
      <c r="D261" s="72"/>
      <c r="E261" s="72"/>
      <c r="F261" s="72"/>
      <c r="G261" s="72"/>
      <c r="H261" s="72"/>
      <c r="I261" s="72"/>
      <c r="J261" s="72"/>
      <c r="K261" s="72"/>
      <c r="L261" s="72"/>
      <c r="M261" s="72"/>
      <c r="N261" s="69"/>
      <c r="O261" s="69"/>
      <c r="P261" s="69"/>
      <c r="Q261" s="69"/>
      <c r="R261" s="69"/>
      <c r="S261" s="69"/>
      <c r="T261" s="69"/>
      <c r="U261" s="69"/>
      <c r="V261" s="69"/>
      <c r="W261" s="69"/>
      <c r="X261" s="69"/>
      <c r="Y261" s="69"/>
      <c r="Z261" s="69"/>
      <c r="AA261" s="69"/>
      <c r="AB261" s="69"/>
      <c r="AC261" s="69"/>
      <c r="AD261" s="69"/>
    </row>
    <row r="262" spans="1:30" x14ac:dyDescent="0.35">
      <c r="A262" s="50"/>
      <c r="B262" s="72"/>
      <c r="C262" s="53"/>
      <c r="D262" s="72"/>
      <c r="E262" s="72"/>
      <c r="F262" s="72"/>
      <c r="G262" s="72"/>
      <c r="H262" s="72"/>
      <c r="I262" s="72"/>
      <c r="J262" s="72"/>
      <c r="K262" s="72"/>
      <c r="L262" s="72"/>
      <c r="M262" s="72"/>
      <c r="N262" s="69"/>
      <c r="O262" s="69"/>
      <c r="P262" s="69"/>
      <c r="Q262" s="69"/>
      <c r="R262" s="69"/>
      <c r="S262" s="69"/>
      <c r="T262" s="69"/>
      <c r="U262" s="69"/>
      <c r="V262" s="69"/>
      <c r="W262" s="69"/>
      <c r="X262" s="69"/>
      <c r="Y262" s="69"/>
      <c r="Z262" s="69"/>
      <c r="AA262" s="69"/>
      <c r="AB262" s="69"/>
      <c r="AC262" s="69"/>
      <c r="AD262" s="69"/>
    </row>
    <row r="263" spans="1:30" x14ac:dyDescent="0.35">
      <c r="A263" s="50"/>
      <c r="B263" s="72"/>
      <c r="C263" s="53"/>
      <c r="D263" s="72"/>
      <c r="E263" s="72"/>
      <c r="F263" s="72"/>
      <c r="G263" s="72"/>
      <c r="H263" s="72"/>
      <c r="I263" s="72"/>
      <c r="J263" s="72"/>
      <c r="K263" s="72"/>
      <c r="L263" s="72"/>
      <c r="M263" s="72"/>
      <c r="N263" s="69"/>
      <c r="O263" s="69"/>
      <c r="P263" s="69"/>
      <c r="Q263" s="69"/>
      <c r="R263" s="69"/>
      <c r="S263" s="69"/>
      <c r="T263" s="69"/>
      <c r="U263" s="69"/>
      <c r="V263" s="69"/>
      <c r="W263" s="69"/>
      <c r="X263" s="69"/>
      <c r="Y263" s="69"/>
      <c r="Z263" s="69"/>
      <c r="AA263" s="69"/>
      <c r="AB263" s="69"/>
      <c r="AC263" s="69"/>
      <c r="AD263" s="69"/>
    </row>
    <row r="264" spans="1:30" x14ac:dyDescent="0.35">
      <c r="A264" s="50"/>
      <c r="B264" s="72"/>
      <c r="C264" s="53"/>
      <c r="D264" s="72"/>
      <c r="E264" s="72"/>
      <c r="F264" s="72"/>
      <c r="G264" s="72"/>
      <c r="H264" s="72"/>
      <c r="I264" s="72"/>
      <c r="J264" s="72"/>
      <c r="K264" s="72"/>
      <c r="L264" s="72"/>
      <c r="M264" s="72"/>
      <c r="N264" s="69"/>
      <c r="O264" s="69"/>
      <c r="P264" s="69"/>
      <c r="Q264" s="69"/>
      <c r="R264" s="69"/>
      <c r="S264" s="69"/>
      <c r="T264" s="69"/>
      <c r="U264" s="69"/>
      <c r="V264" s="69"/>
      <c r="W264" s="69"/>
      <c r="X264" s="69"/>
      <c r="Y264" s="69"/>
      <c r="Z264" s="69"/>
      <c r="AA264" s="69"/>
      <c r="AB264" s="69"/>
      <c r="AC264" s="69"/>
      <c r="AD264" s="69"/>
    </row>
    <row r="265" spans="1:30" x14ac:dyDescent="0.35">
      <c r="A265" s="50"/>
      <c r="B265" s="72"/>
      <c r="C265" s="53"/>
      <c r="D265" s="72"/>
      <c r="E265" s="72"/>
      <c r="F265" s="72"/>
      <c r="G265" s="72"/>
      <c r="H265" s="72"/>
      <c r="I265" s="72"/>
      <c r="J265" s="72"/>
      <c r="K265" s="72"/>
      <c r="L265" s="72"/>
      <c r="M265" s="72"/>
      <c r="N265" s="69"/>
      <c r="O265" s="69"/>
      <c r="P265" s="69"/>
      <c r="Q265" s="69"/>
      <c r="R265" s="69"/>
      <c r="S265" s="69"/>
      <c r="T265" s="69"/>
      <c r="U265" s="69"/>
      <c r="V265" s="69"/>
      <c r="W265" s="69"/>
      <c r="X265" s="69"/>
      <c r="Y265" s="69"/>
      <c r="Z265" s="69"/>
      <c r="AA265" s="69"/>
      <c r="AB265" s="69"/>
      <c r="AC265" s="69"/>
      <c r="AD265" s="69"/>
    </row>
    <row r="266" spans="1:30" x14ac:dyDescent="0.35">
      <c r="A266" s="50"/>
      <c r="B266" s="72"/>
      <c r="C266" s="53"/>
      <c r="D266" s="72"/>
      <c r="E266" s="72"/>
      <c r="F266" s="72"/>
      <c r="G266" s="72"/>
      <c r="H266" s="72"/>
      <c r="I266" s="72"/>
      <c r="J266" s="72"/>
      <c r="K266" s="72"/>
      <c r="L266" s="72"/>
      <c r="M266" s="72"/>
      <c r="N266" s="69"/>
      <c r="O266" s="69"/>
      <c r="P266" s="69"/>
      <c r="Q266" s="69"/>
      <c r="R266" s="69"/>
      <c r="S266" s="69"/>
      <c r="T266" s="69"/>
      <c r="U266" s="69"/>
      <c r="V266" s="69"/>
      <c r="W266" s="69"/>
      <c r="X266" s="69"/>
      <c r="Y266" s="69"/>
      <c r="Z266" s="69"/>
      <c r="AA266" s="69"/>
      <c r="AB266" s="69"/>
      <c r="AC266" s="69"/>
      <c r="AD266" s="69"/>
    </row>
    <row r="267" spans="1:30" x14ac:dyDescent="0.35">
      <c r="A267" s="50"/>
      <c r="B267" s="72"/>
      <c r="C267" s="53"/>
      <c r="D267" s="72"/>
      <c r="E267" s="72"/>
      <c r="F267" s="72"/>
      <c r="G267" s="72"/>
      <c r="H267" s="72"/>
      <c r="I267" s="72"/>
      <c r="J267" s="72"/>
      <c r="K267" s="72"/>
      <c r="L267" s="72"/>
      <c r="M267" s="72"/>
      <c r="N267" s="69"/>
      <c r="O267" s="69"/>
      <c r="P267" s="69"/>
      <c r="Q267" s="69"/>
      <c r="R267" s="69"/>
      <c r="S267" s="69"/>
      <c r="T267" s="69"/>
      <c r="U267" s="69"/>
      <c r="V267" s="69"/>
      <c r="W267" s="69"/>
      <c r="X267" s="69"/>
      <c r="Y267" s="69"/>
      <c r="Z267" s="69"/>
      <c r="AA267" s="69"/>
      <c r="AB267" s="69"/>
      <c r="AC267" s="69"/>
      <c r="AD267" s="69"/>
    </row>
    <row r="268" spans="1:30" x14ac:dyDescent="0.35">
      <c r="A268" s="50"/>
      <c r="B268" s="72"/>
      <c r="C268" s="53"/>
      <c r="D268" s="72"/>
      <c r="E268" s="72"/>
      <c r="F268" s="72"/>
      <c r="G268" s="72"/>
      <c r="H268" s="72"/>
      <c r="I268" s="72"/>
      <c r="J268" s="72"/>
      <c r="K268" s="72"/>
      <c r="L268" s="72"/>
      <c r="M268" s="72"/>
      <c r="N268" s="69"/>
      <c r="O268" s="69"/>
      <c r="P268" s="69"/>
      <c r="Q268" s="69"/>
      <c r="R268" s="69"/>
      <c r="S268" s="69"/>
      <c r="T268" s="69"/>
      <c r="U268" s="69"/>
      <c r="V268" s="69"/>
      <c r="W268" s="69"/>
      <c r="X268" s="69"/>
      <c r="Y268" s="69"/>
      <c r="Z268" s="69"/>
      <c r="AA268" s="69"/>
      <c r="AB268" s="69"/>
      <c r="AC268" s="69"/>
      <c r="AD268" s="69"/>
    </row>
    <row r="269" spans="1:30" x14ac:dyDescent="0.35">
      <c r="A269" s="50"/>
      <c r="B269" s="72"/>
      <c r="C269" s="53"/>
      <c r="D269" s="72"/>
      <c r="E269" s="72"/>
      <c r="F269" s="72"/>
      <c r="G269" s="72"/>
      <c r="H269" s="72"/>
      <c r="I269" s="72"/>
      <c r="J269" s="72"/>
      <c r="K269" s="72"/>
      <c r="L269" s="72"/>
      <c r="M269" s="72"/>
      <c r="N269" s="69"/>
      <c r="O269" s="69"/>
      <c r="P269" s="69"/>
      <c r="Q269" s="69"/>
      <c r="R269" s="69"/>
      <c r="S269" s="69"/>
      <c r="T269" s="69"/>
      <c r="U269" s="69"/>
      <c r="V269" s="69"/>
      <c r="W269" s="69"/>
      <c r="X269" s="69"/>
      <c r="Y269" s="69"/>
      <c r="Z269" s="69"/>
      <c r="AA269" s="69"/>
      <c r="AB269" s="69"/>
      <c r="AC269" s="69"/>
      <c r="AD269" s="69"/>
    </row>
    <row r="270" spans="1:30" x14ac:dyDescent="0.35">
      <c r="A270" s="50"/>
      <c r="B270" s="72"/>
      <c r="C270" s="53"/>
      <c r="D270" s="72"/>
      <c r="E270" s="72"/>
      <c r="F270" s="72"/>
      <c r="G270" s="72"/>
      <c r="H270" s="72"/>
      <c r="I270" s="72"/>
      <c r="J270" s="72"/>
      <c r="K270" s="72"/>
      <c r="L270" s="72"/>
      <c r="M270" s="72"/>
      <c r="N270" s="69"/>
      <c r="O270" s="69"/>
      <c r="P270" s="69"/>
      <c r="Q270" s="69"/>
      <c r="R270" s="69"/>
      <c r="S270" s="69"/>
      <c r="T270" s="69"/>
      <c r="U270" s="69"/>
      <c r="V270" s="69"/>
      <c r="W270" s="69"/>
      <c r="X270" s="69"/>
      <c r="Y270" s="69"/>
      <c r="Z270" s="69"/>
      <c r="AA270" s="69"/>
      <c r="AB270" s="69"/>
      <c r="AC270" s="69"/>
      <c r="AD270" s="69"/>
    </row>
    <row r="271" spans="1:30" x14ac:dyDescent="0.35">
      <c r="A271" s="50"/>
      <c r="B271" s="72"/>
      <c r="C271" s="53"/>
      <c r="D271" s="72"/>
      <c r="E271" s="72"/>
      <c r="F271" s="72"/>
      <c r="G271" s="72"/>
      <c r="H271" s="72"/>
      <c r="I271" s="72"/>
      <c r="J271" s="72"/>
      <c r="K271" s="72"/>
      <c r="L271" s="72"/>
      <c r="M271" s="72"/>
      <c r="N271" s="69"/>
      <c r="O271" s="69"/>
      <c r="P271" s="69"/>
      <c r="Q271" s="69"/>
      <c r="R271" s="69"/>
      <c r="S271" s="69"/>
      <c r="T271" s="69"/>
      <c r="U271" s="69"/>
      <c r="V271" s="69"/>
      <c r="W271" s="69"/>
      <c r="X271" s="69"/>
      <c r="Y271" s="69"/>
      <c r="Z271" s="69"/>
      <c r="AA271" s="69"/>
      <c r="AB271" s="69"/>
      <c r="AC271" s="69"/>
      <c r="AD271" s="69"/>
    </row>
    <row r="272" spans="1:30" x14ac:dyDescent="0.35">
      <c r="A272" s="50"/>
      <c r="B272" s="72"/>
      <c r="C272" s="53"/>
      <c r="D272" s="72"/>
      <c r="E272" s="72"/>
      <c r="F272" s="72"/>
      <c r="G272" s="72"/>
      <c r="H272" s="72"/>
      <c r="I272" s="72"/>
      <c r="J272" s="72"/>
      <c r="K272" s="72"/>
      <c r="L272" s="72"/>
      <c r="M272" s="72"/>
      <c r="N272" s="69"/>
      <c r="O272" s="69"/>
      <c r="P272" s="69"/>
      <c r="Q272" s="69"/>
      <c r="R272" s="69"/>
      <c r="S272" s="69"/>
      <c r="T272" s="69"/>
      <c r="U272" s="69"/>
      <c r="V272" s="69"/>
      <c r="W272" s="69"/>
      <c r="X272" s="69"/>
      <c r="Y272" s="69"/>
      <c r="Z272" s="69"/>
      <c r="AA272" s="69"/>
      <c r="AB272" s="69"/>
      <c r="AC272" s="69"/>
      <c r="AD272" s="69"/>
    </row>
    <row r="273" spans="1:30" x14ac:dyDescent="0.35">
      <c r="A273" s="50"/>
      <c r="B273" s="72"/>
      <c r="C273" s="53"/>
      <c r="D273" s="72"/>
      <c r="E273" s="72"/>
      <c r="F273" s="72"/>
      <c r="G273" s="72"/>
      <c r="H273" s="72"/>
      <c r="I273" s="72"/>
      <c r="J273" s="72"/>
      <c r="K273" s="72"/>
      <c r="L273" s="72"/>
      <c r="M273" s="72"/>
      <c r="N273" s="69"/>
      <c r="O273" s="69"/>
      <c r="P273" s="69"/>
      <c r="Q273" s="69"/>
      <c r="R273" s="69"/>
      <c r="S273" s="69"/>
      <c r="T273" s="69"/>
      <c r="U273" s="69"/>
      <c r="V273" s="69"/>
      <c r="W273" s="69"/>
      <c r="X273" s="69"/>
      <c r="Y273" s="69"/>
      <c r="Z273" s="69"/>
      <c r="AA273" s="69"/>
      <c r="AB273" s="69"/>
      <c r="AC273" s="69"/>
      <c r="AD273" s="69"/>
    </row>
    <row r="274" spans="1:30" x14ac:dyDescent="0.35">
      <c r="A274" s="50"/>
      <c r="B274" s="72"/>
      <c r="C274" s="53"/>
      <c r="D274" s="72"/>
      <c r="E274" s="72"/>
      <c r="F274" s="72"/>
      <c r="G274" s="72"/>
      <c r="H274" s="72"/>
      <c r="I274" s="72"/>
      <c r="J274" s="72"/>
      <c r="K274" s="72"/>
      <c r="L274" s="72"/>
      <c r="M274" s="72"/>
      <c r="N274" s="69"/>
      <c r="O274" s="69"/>
      <c r="P274" s="69"/>
      <c r="Q274" s="69"/>
      <c r="R274" s="69"/>
      <c r="S274" s="69"/>
      <c r="T274" s="69"/>
      <c r="U274" s="69"/>
      <c r="V274" s="69"/>
      <c r="W274" s="69"/>
      <c r="X274" s="69"/>
      <c r="Y274" s="69"/>
      <c r="Z274" s="69"/>
      <c r="AA274" s="69"/>
      <c r="AB274" s="69"/>
      <c r="AC274" s="69"/>
      <c r="AD274" s="69"/>
    </row>
    <row r="275" spans="1:30" x14ac:dyDescent="0.35">
      <c r="A275" s="50"/>
      <c r="B275" s="72"/>
      <c r="C275" s="53"/>
      <c r="D275" s="72"/>
      <c r="E275" s="72"/>
      <c r="F275" s="72"/>
      <c r="G275" s="72"/>
      <c r="H275" s="72"/>
      <c r="I275" s="72"/>
      <c r="J275" s="72"/>
      <c r="K275" s="72"/>
      <c r="L275" s="72"/>
      <c r="M275" s="72"/>
      <c r="N275" s="69"/>
      <c r="O275" s="69"/>
      <c r="P275" s="69"/>
      <c r="Q275" s="69"/>
      <c r="R275" s="69"/>
      <c r="S275" s="69"/>
      <c r="T275" s="69"/>
      <c r="U275" s="69"/>
      <c r="V275" s="69"/>
      <c r="W275" s="69"/>
      <c r="X275" s="69"/>
      <c r="Y275" s="69"/>
      <c r="Z275" s="69"/>
      <c r="AA275" s="69"/>
      <c r="AB275" s="69"/>
      <c r="AC275" s="69"/>
      <c r="AD275" s="69"/>
    </row>
    <row r="276" spans="1:30" x14ac:dyDescent="0.35">
      <c r="A276" s="50"/>
      <c r="B276" s="72"/>
      <c r="C276" s="53"/>
      <c r="D276" s="72"/>
      <c r="E276" s="72"/>
      <c r="F276" s="72"/>
      <c r="G276" s="72"/>
      <c r="H276" s="72"/>
      <c r="I276" s="72"/>
      <c r="J276" s="72"/>
      <c r="K276" s="72"/>
      <c r="L276" s="72"/>
      <c r="M276" s="72"/>
      <c r="N276" s="69"/>
      <c r="O276" s="69"/>
      <c r="P276" s="69"/>
      <c r="Q276" s="69"/>
      <c r="R276" s="69"/>
      <c r="S276" s="69"/>
      <c r="T276" s="69"/>
      <c r="U276" s="69"/>
      <c r="V276" s="69"/>
      <c r="W276" s="69"/>
      <c r="X276" s="69"/>
      <c r="Y276" s="69"/>
      <c r="Z276" s="69"/>
      <c r="AA276" s="69"/>
      <c r="AB276" s="69"/>
      <c r="AC276" s="69"/>
      <c r="AD276" s="69"/>
    </row>
    <row r="277" spans="1:30" x14ac:dyDescent="0.35">
      <c r="A277" s="50"/>
      <c r="B277" s="72"/>
      <c r="C277" s="53"/>
      <c r="D277" s="72"/>
      <c r="E277" s="72"/>
      <c r="F277" s="72"/>
      <c r="G277" s="72"/>
      <c r="H277" s="72"/>
      <c r="I277" s="72"/>
      <c r="J277" s="72"/>
      <c r="K277" s="72"/>
      <c r="L277" s="72"/>
      <c r="M277" s="72"/>
      <c r="N277" s="69"/>
      <c r="O277" s="69"/>
      <c r="P277" s="69"/>
      <c r="Q277" s="69"/>
      <c r="R277" s="69"/>
      <c r="S277" s="69"/>
      <c r="T277" s="69"/>
      <c r="U277" s="69"/>
      <c r="V277" s="69"/>
      <c r="W277" s="69"/>
      <c r="X277" s="69"/>
      <c r="Y277" s="69"/>
      <c r="Z277" s="69"/>
      <c r="AA277" s="69"/>
      <c r="AB277" s="69"/>
      <c r="AC277" s="69"/>
      <c r="AD277" s="69"/>
    </row>
    <row r="278" spans="1:30" x14ac:dyDescent="0.35">
      <c r="A278" s="50"/>
      <c r="B278" s="72"/>
      <c r="C278" s="53"/>
      <c r="D278" s="72"/>
      <c r="E278" s="72"/>
      <c r="F278" s="72"/>
      <c r="G278" s="72"/>
      <c r="H278" s="72"/>
      <c r="I278" s="72"/>
      <c r="J278" s="72"/>
      <c r="K278" s="72"/>
      <c r="L278" s="72"/>
      <c r="M278" s="72"/>
      <c r="N278" s="69"/>
      <c r="O278" s="69"/>
      <c r="P278" s="69"/>
      <c r="Q278" s="69"/>
      <c r="R278" s="69"/>
      <c r="S278" s="69"/>
      <c r="T278" s="69"/>
      <c r="U278" s="69"/>
      <c r="V278" s="69"/>
      <c r="W278" s="69"/>
      <c r="X278" s="69"/>
      <c r="Y278" s="69"/>
      <c r="Z278" s="69"/>
      <c r="AA278" s="69"/>
      <c r="AB278" s="69"/>
      <c r="AC278" s="69"/>
      <c r="AD278" s="69"/>
    </row>
    <row r="279" spans="1:30" x14ac:dyDescent="0.35">
      <c r="A279" s="50"/>
      <c r="B279" s="72"/>
      <c r="C279" s="53"/>
      <c r="D279" s="72"/>
      <c r="E279" s="72"/>
      <c r="F279" s="72"/>
      <c r="G279" s="72"/>
      <c r="H279" s="72"/>
      <c r="I279" s="72"/>
      <c r="J279" s="72"/>
      <c r="K279" s="72"/>
      <c r="L279" s="72"/>
      <c r="M279" s="72"/>
      <c r="N279" s="69"/>
      <c r="O279" s="69"/>
      <c r="P279" s="69"/>
      <c r="Q279" s="69"/>
      <c r="R279" s="69"/>
      <c r="S279" s="69"/>
      <c r="T279" s="69"/>
      <c r="U279" s="69"/>
      <c r="V279" s="69"/>
      <c r="W279" s="69"/>
      <c r="X279" s="69"/>
      <c r="Y279" s="69"/>
      <c r="Z279" s="69"/>
      <c r="AA279" s="69"/>
      <c r="AB279" s="69"/>
      <c r="AC279" s="69"/>
      <c r="AD279" s="69"/>
    </row>
    <row r="280" spans="1:30" x14ac:dyDescent="0.35">
      <c r="A280" s="50"/>
      <c r="B280" s="72"/>
      <c r="C280" s="53"/>
      <c r="D280" s="72"/>
      <c r="E280" s="72"/>
      <c r="F280" s="72"/>
      <c r="G280" s="72"/>
      <c r="H280" s="72"/>
      <c r="I280" s="72"/>
      <c r="J280" s="72"/>
      <c r="K280" s="72"/>
      <c r="L280" s="72"/>
      <c r="M280" s="72"/>
      <c r="N280" s="69"/>
      <c r="O280" s="69"/>
      <c r="P280" s="69"/>
      <c r="Q280" s="69"/>
      <c r="R280" s="69"/>
      <c r="S280" s="69"/>
      <c r="T280" s="69"/>
      <c r="U280" s="69"/>
      <c r="V280" s="69"/>
      <c r="W280" s="69"/>
      <c r="X280" s="69"/>
      <c r="Y280" s="69"/>
      <c r="Z280" s="69"/>
      <c r="AA280" s="69"/>
      <c r="AB280" s="69"/>
      <c r="AC280" s="69"/>
      <c r="AD280" s="69"/>
    </row>
    <row r="281" spans="1:30" x14ac:dyDescent="0.35">
      <c r="A281" s="50"/>
      <c r="B281" s="72"/>
      <c r="C281" s="53"/>
      <c r="D281" s="72"/>
      <c r="E281" s="72"/>
      <c r="F281" s="72"/>
      <c r="G281" s="72"/>
      <c r="H281" s="72"/>
      <c r="I281" s="72"/>
      <c r="J281" s="72"/>
      <c r="K281" s="72"/>
      <c r="L281" s="72"/>
      <c r="M281" s="72"/>
      <c r="N281" s="69"/>
      <c r="O281" s="69"/>
      <c r="P281" s="69"/>
      <c r="Q281" s="69"/>
      <c r="R281" s="69"/>
      <c r="S281" s="69"/>
      <c r="T281" s="69"/>
      <c r="U281" s="69"/>
      <c r="V281" s="69"/>
      <c r="W281" s="69"/>
      <c r="X281" s="69"/>
      <c r="Y281" s="69"/>
      <c r="Z281" s="69"/>
      <c r="AA281" s="69"/>
      <c r="AB281" s="69"/>
      <c r="AC281" s="69"/>
      <c r="AD281" s="69"/>
    </row>
    <row r="282" spans="1:30" x14ac:dyDescent="0.35">
      <c r="A282" s="50"/>
      <c r="B282" s="72"/>
      <c r="C282" s="53"/>
      <c r="D282" s="72"/>
      <c r="E282" s="72"/>
      <c r="F282" s="72"/>
      <c r="G282" s="72"/>
      <c r="H282" s="72"/>
      <c r="I282" s="72"/>
      <c r="J282" s="72"/>
      <c r="K282" s="72"/>
      <c r="L282" s="72"/>
      <c r="M282" s="72"/>
      <c r="N282" s="69"/>
      <c r="O282" s="69"/>
      <c r="P282" s="69"/>
      <c r="Q282" s="69"/>
      <c r="R282" s="69"/>
      <c r="S282" s="69"/>
      <c r="T282" s="69"/>
      <c r="U282" s="69"/>
      <c r="V282" s="69"/>
      <c r="W282" s="69"/>
      <c r="X282" s="69"/>
      <c r="Y282" s="69"/>
      <c r="Z282" s="69"/>
      <c r="AA282" s="69"/>
      <c r="AB282" s="69"/>
      <c r="AC282" s="69"/>
      <c r="AD282" s="69"/>
    </row>
    <row r="283" spans="1:30" x14ac:dyDescent="0.35">
      <c r="A283" s="50"/>
      <c r="B283" s="72"/>
      <c r="C283" s="53"/>
      <c r="D283" s="72"/>
      <c r="E283" s="72"/>
      <c r="F283" s="72"/>
      <c r="G283" s="72"/>
      <c r="H283" s="72"/>
      <c r="I283" s="72"/>
      <c r="J283" s="72"/>
      <c r="K283" s="72"/>
      <c r="L283" s="72"/>
      <c r="M283" s="72"/>
      <c r="N283" s="69"/>
      <c r="O283" s="69"/>
      <c r="P283" s="69"/>
      <c r="Q283" s="69"/>
      <c r="R283" s="69"/>
      <c r="S283" s="69"/>
      <c r="T283" s="69"/>
      <c r="U283" s="69"/>
      <c r="V283" s="69"/>
      <c r="W283" s="69"/>
      <c r="X283" s="69"/>
      <c r="Y283" s="69"/>
      <c r="Z283" s="69"/>
      <c r="AA283" s="69"/>
      <c r="AB283" s="69"/>
      <c r="AC283" s="69"/>
      <c r="AD283" s="69"/>
    </row>
    <row r="284" spans="1:30" x14ac:dyDescent="0.35">
      <c r="A284" s="50"/>
      <c r="B284" s="72"/>
      <c r="C284" s="53"/>
      <c r="D284" s="72"/>
      <c r="E284" s="72"/>
      <c r="F284" s="72"/>
      <c r="G284" s="72"/>
      <c r="H284" s="72"/>
      <c r="I284" s="72"/>
      <c r="J284" s="72"/>
      <c r="K284" s="72"/>
      <c r="L284" s="72"/>
      <c r="M284" s="72"/>
      <c r="N284" s="69"/>
      <c r="O284" s="69"/>
      <c r="P284" s="69"/>
      <c r="Q284" s="69"/>
      <c r="R284" s="69"/>
      <c r="S284" s="69"/>
      <c r="T284" s="69"/>
      <c r="U284" s="69"/>
      <c r="V284" s="69"/>
      <c r="W284" s="69"/>
      <c r="X284" s="69"/>
      <c r="Y284" s="69"/>
      <c r="Z284" s="69"/>
      <c r="AA284" s="69"/>
      <c r="AB284" s="69"/>
      <c r="AC284" s="69"/>
      <c r="AD284" s="69"/>
    </row>
    <row r="285" spans="1:30" x14ac:dyDescent="0.35">
      <c r="A285" s="50"/>
      <c r="B285" s="72"/>
      <c r="C285" s="53"/>
      <c r="D285" s="72"/>
      <c r="E285" s="72"/>
      <c r="F285" s="72"/>
      <c r="G285" s="72"/>
      <c r="H285" s="72"/>
      <c r="I285" s="72"/>
      <c r="J285" s="72"/>
      <c r="K285" s="72"/>
      <c r="L285" s="72"/>
      <c r="M285" s="72"/>
      <c r="N285" s="69"/>
      <c r="O285" s="69"/>
      <c r="P285" s="69"/>
      <c r="Q285" s="69"/>
      <c r="R285" s="69"/>
      <c r="S285" s="69"/>
      <c r="T285" s="69"/>
      <c r="U285" s="69"/>
      <c r="V285" s="69"/>
      <c r="W285" s="69"/>
      <c r="X285" s="69"/>
      <c r="Y285" s="69"/>
      <c r="Z285" s="69"/>
      <c r="AA285" s="69"/>
      <c r="AB285" s="69"/>
      <c r="AC285" s="69"/>
      <c r="AD285" s="69"/>
    </row>
    <row r="286" spans="1:30" x14ac:dyDescent="0.35">
      <c r="A286" s="50"/>
      <c r="B286" s="72"/>
      <c r="C286" s="53"/>
      <c r="D286" s="72"/>
      <c r="E286" s="72"/>
      <c r="F286" s="72"/>
      <c r="G286" s="72"/>
      <c r="H286" s="72"/>
      <c r="I286" s="72"/>
      <c r="J286" s="72"/>
      <c r="K286" s="72"/>
      <c r="L286" s="72"/>
      <c r="M286" s="72"/>
      <c r="N286" s="69"/>
      <c r="O286" s="69"/>
      <c r="P286" s="69"/>
      <c r="Q286" s="69"/>
      <c r="R286" s="69"/>
      <c r="S286" s="69"/>
      <c r="T286" s="69"/>
      <c r="U286" s="69"/>
      <c r="V286" s="69"/>
      <c r="W286" s="69"/>
      <c r="X286" s="69"/>
      <c r="Y286" s="69"/>
      <c r="Z286" s="69"/>
      <c r="AA286" s="69"/>
      <c r="AB286" s="69"/>
      <c r="AC286" s="69"/>
      <c r="AD286" s="69"/>
    </row>
    <row r="287" spans="1:30" x14ac:dyDescent="0.35">
      <c r="A287" s="50"/>
      <c r="B287" s="72"/>
      <c r="C287" s="53"/>
      <c r="D287" s="72"/>
      <c r="E287" s="72"/>
      <c r="F287" s="72"/>
      <c r="G287" s="72"/>
      <c r="H287" s="72"/>
      <c r="I287" s="72"/>
      <c r="J287" s="72"/>
      <c r="K287" s="72"/>
      <c r="L287" s="72"/>
      <c r="M287" s="72"/>
      <c r="N287" s="69"/>
      <c r="O287" s="69"/>
      <c r="P287" s="69"/>
      <c r="Q287" s="69"/>
      <c r="R287" s="69"/>
      <c r="S287" s="69"/>
      <c r="T287" s="69"/>
      <c r="U287" s="69"/>
      <c r="V287" s="69"/>
      <c r="W287" s="69"/>
      <c r="X287" s="69"/>
      <c r="Y287" s="69"/>
      <c r="Z287" s="69"/>
      <c r="AA287" s="69"/>
      <c r="AB287" s="69"/>
      <c r="AC287" s="69"/>
      <c r="AD287" s="69"/>
    </row>
    <row r="288" spans="1:30" x14ac:dyDescent="0.35">
      <c r="A288" s="50"/>
      <c r="B288" s="72"/>
      <c r="C288" s="53"/>
      <c r="D288" s="72"/>
      <c r="E288" s="72"/>
      <c r="F288" s="72"/>
      <c r="G288" s="72"/>
      <c r="H288" s="72"/>
      <c r="I288" s="72"/>
      <c r="J288" s="72"/>
      <c r="K288" s="72"/>
      <c r="L288" s="72"/>
      <c r="M288" s="72"/>
      <c r="N288" s="69"/>
      <c r="O288" s="69"/>
      <c r="P288" s="69"/>
      <c r="Q288" s="69"/>
      <c r="R288" s="69"/>
      <c r="S288" s="69"/>
      <c r="T288" s="69"/>
      <c r="U288" s="69"/>
      <c r="V288" s="69"/>
      <c r="W288" s="69"/>
      <c r="X288" s="69"/>
      <c r="Y288" s="69"/>
      <c r="Z288" s="69"/>
      <c r="AA288" s="69"/>
      <c r="AB288" s="69"/>
      <c r="AC288" s="69"/>
      <c r="AD288" s="69"/>
    </row>
    <row r="289" spans="1:30" x14ac:dyDescent="0.35">
      <c r="A289" s="50"/>
      <c r="B289" s="72"/>
      <c r="C289" s="53"/>
      <c r="D289" s="72"/>
      <c r="E289" s="72"/>
      <c r="F289" s="72"/>
      <c r="G289" s="72"/>
      <c r="H289" s="72"/>
      <c r="I289" s="72"/>
      <c r="J289" s="72"/>
      <c r="K289" s="72"/>
      <c r="L289" s="72"/>
      <c r="M289" s="72"/>
      <c r="N289" s="69"/>
      <c r="O289" s="69"/>
      <c r="P289" s="69"/>
      <c r="Q289" s="69"/>
      <c r="R289" s="69"/>
      <c r="S289" s="69"/>
      <c r="T289" s="69"/>
      <c r="U289" s="69"/>
      <c r="V289" s="69"/>
      <c r="W289" s="69"/>
      <c r="X289" s="69"/>
      <c r="Y289" s="69"/>
      <c r="Z289" s="69"/>
      <c r="AA289" s="69"/>
      <c r="AB289" s="69"/>
      <c r="AC289" s="69"/>
      <c r="AD289" s="69"/>
    </row>
    <row r="290" spans="1:30" x14ac:dyDescent="0.35">
      <c r="A290" s="50"/>
      <c r="B290" s="72"/>
      <c r="C290" s="53"/>
      <c r="D290" s="72"/>
      <c r="E290" s="72"/>
      <c r="F290" s="72"/>
      <c r="G290" s="72"/>
      <c r="H290" s="72"/>
      <c r="I290" s="72"/>
      <c r="J290" s="72"/>
      <c r="K290" s="72"/>
      <c r="L290" s="72"/>
      <c r="M290" s="72"/>
      <c r="N290" s="69"/>
      <c r="O290" s="69"/>
      <c r="P290" s="69"/>
      <c r="Q290" s="69"/>
      <c r="R290" s="69"/>
      <c r="S290" s="69"/>
      <c r="T290" s="69"/>
      <c r="U290" s="69"/>
      <c r="V290" s="69"/>
      <c r="W290" s="69"/>
      <c r="X290" s="69"/>
      <c r="Y290" s="69"/>
      <c r="Z290" s="69"/>
      <c r="AA290" s="69"/>
      <c r="AB290" s="69"/>
      <c r="AC290" s="69"/>
      <c r="AD290" s="69"/>
    </row>
    <row r="291" spans="1:30" x14ac:dyDescent="0.35">
      <c r="A291" s="50"/>
      <c r="B291" s="72"/>
      <c r="C291" s="53"/>
      <c r="D291" s="72"/>
      <c r="E291" s="72"/>
      <c r="F291" s="72"/>
      <c r="G291" s="72"/>
      <c r="H291" s="72"/>
      <c r="I291" s="72"/>
      <c r="J291" s="72"/>
      <c r="K291" s="72"/>
      <c r="L291" s="72"/>
      <c r="M291" s="72"/>
      <c r="N291" s="69"/>
      <c r="O291" s="69"/>
      <c r="P291" s="69"/>
      <c r="Q291" s="69"/>
      <c r="R291" s="69"/>
      <c r="S291" s="69"/>
      <c r="T291" s="69"/>
      <c r="U291" s="69"/>
      <c r="V291" s="69"/>
      <c r="W291" s="69"/>
      <c r="X291" s="69"/>
      <c r="Y291" s="69"/>
      <c r="Z291" s="69"/>
      <c r="AA291" s="69"/>
      <c r="AB291" s="69"/>
      <c r="AC291" s="69"/>
      <c r="AD291" s="69"/>
    </row>
    <row r="292" spans="1:30" x14ac:dyDescent="0.35">
      <c r="A292" s="50"/>
      <c r="B292" s="72"/>
      <c r="C292" s="53"/>
      <c r="D292" s="72"/>
      <c r="E292" s="72"/>
      <c r="F292" s="72"/>
      <c r="G292" s="72"/>
      <c r="H292" s="72"/>
      <c r="I292" s="72"/>
      <c r="J292" s="72"/>
      <c r="K292" s="72"/>
      <c r="L292" s="72"/>
      <c r="M292" s="72"/>
      <c r="N292" s="69"/>
      <c r="O292" s="69"/>
      <c r="P292" s="69"/>
      <c r="Q292" s="69"/>
      <c r="R292" s="69"/>
      <c r="S292" s="69"/>
      <c r="T292" s="69"/>
      <c r="U292" s="69"/>
      <c r="V292" s="69"/>
      <c r="W292" s="69"/>
      <c r="X292" s="69"/>
      <c r="Y292" s="69"/>
      <c r="Z292" s="69"/>
      <c r="AA292" s="69"/>
      <c r="AB292" s="69"/>
      <c r="AC292" s="69"/>
      <c r="AD292" s="69"/>
    </row>
    <row r="293" spans="1:30" x14ac:dyDescent="0.35">
      <c r="A293" s="50"/>
      <c r="B293" s="72"/>
      <c r="C293" s="53"/>
      <c r="D293" s="72"/>
      <c r="E293" s="72"/>
      <c r="F293" s="72"/>
      <c r="G293" s="72"/>
      <c r="H293" s="72"/>
      <c r="I293" s="72"/>
      <c r="J293" s="72"/>
      <c r="K293" s="72"/>
      <c r="L293" s="72"/>
      <c r="M293" s="72"/>
      <c r="N293" s="69"/>
      <c r="O293" s="69"/>
      <c r="P293" s="69"/>
      <c r="Q293" s="69"/>
      <c r="R293" s="69"/>
      <c r="S293" s="69"/>
      <c r="T293" s="69"/>
      <c r="U293" s="69"/>
      <c r="V293" s="69"/>
      <c r="W293" s="69"/>
      <c r="X293" s="69"/>
      <c r="Y293" s="69"/>
      <c r="Z293" s="69"/>
      <c r="AA293" s="69"/>
      <c r="AB293" s="69"/>
      <c r="AC293" s="69"/>
      <c r="AD293" s="69"/>
    </row>
    <row r="294" spans="1:30" x14ac:dyDescent="0.35">
      <c r="A294" s="50"/>
      <c r="B294" s="72"/>
      <c r="C294" s="53"/>
      <c r="D294" s="72"/>
      <c r="E294" s="72"/>
      <c r="F294" s="72"/>
      <c r="G294" s="72"/>
      <c r="H294" s="72"/>
      <c r="I294" s="72"/>
      <c r="J294" s="72"/>
      <c r="K294" s="72"/>
      <c r="L294" s="72"/>
      <c r="M294" s="72"/>
      <c r="N294" s="69"/>
      <c r="O294" s="69"/>
      <c r="P294" s="69"/>
      <c r="Q294" s="69"/>
      <c r="R294" s="69"/>
      <c r="S294" s="69"/>
      <c r="T294" s="69"/>
      <c r="U294" s="69"/>
      <c r="V294" s="69"/>
      <c r="W294" s="69"/>
      <c r="X294" s="69"/>
      <c r="Y294" s="69"/>
      <c r="Z294" s="69"/>
      <c r="AA294" s="69"/>
      <c r="AB294" s="69"/>
      <c r="AC294" s="69"/>
      <c r="AD294" s="69"/>
    </row>
    <row r="295" spans="1:30" x14ac:dyDescent="0.35">
      <c r="A295" s="50"/>
      <c r="B295" s="72"/>
      <c r="C295" s="53"/>
      <c r="D295" s="72"/>
      <c r="E295" s="72"/>
      <c r="F295" s="72"/>
      <c r="G295" s="72"/>
      <c r="H295" s="72"/>
      <c r="I295" s="72"/>
      <c r="J295" s="72"/>
      <c r="K295" s="72"/>
      <c r="L295" s="72"/>
      <c r="M295" s="72"/>
      <c r="N295" s="69"/>
      <c r="O295" s="69"/>
      <c r="P295" s="69"/>
      <c r="Q295" s="69"/>
      <c r="R295" s="69"/>
      <c r="S295" s="69"/>
      <c r="T295" s="69"/>
      <c r="U295" s="69"/>
      <c r="V295" s="69"/>
      <c r="W295" s="69"/>
      <c r="X295" s="69"/>
      <c r="Y295" s="69"/>
      <c r="Z295" s="69"/>
      <c r="AA295" s="69"/>
      <c r="AB295" s="69"/>
      <c r="AC295" s="69"/>
      <c r="AD295" s="69"/>
    </row>
    <row r="296" spans="1:30" x14ac:dyDescent="0.35">
      <c r="A296" s="50"/>
      <c r="B296" s="72"/>
      <c r="C296" s="53"/>
      <c r="D296" s="72"/>
      <c r="E296" s="72"/>
      <c r="F296" s="72"/>
      <c r="G296" s="72"/>
      <c r="H296" s="72"/>
      <c r="I296" s="72"/>
      <c r="J296" s="72"/>
      <c r="K296" s="72"/>
      <c r="L296" s="72"/>
      <c r="M296" s="72"/>
      <c r="N296" s="69"/>
      <c r="O296" s="69"/>
      <c r="P296" s="69"/>
      <c r="Q296" s="69"/>
      <c r="R296" s="69"/>
      <c r="S296" s="69"/>
      <c r="T296" s="69"/>
      <c r="U296" s="69"/>
      <c r="V296" s="69"/>
      <c r="W296" s="69"/>
      <c r="X296" s="69"/>
      <c r="Y296" s="69"/>
      <c r="Z296" s="69"/>
      <c r="AA296" s="69"/>
      <c r="AB296" s="69"/>
      <c r="AC296" s="69"/>
      <c r="AD296" s="69"/>
    </row>
    <row r="297" spans="1:30" x14ac:dyDescent="0.35">
      <c r="A297" s="50"/>
      <c r="B297" s="72"/>
      <c r="C297" s="53"/>
      <c r="D297" s="72"/>
      <c r="E297" s="72"/>
      <c r="F297" s="72"/>
      <c r="G297" s="72"/>
      <c r="H297" s="72"/>
      <c r="I297" s="72"/>
      <c r="J297" s="72"/>
      <c r="K297" s="72"/>
      <c r="L297" s="72"/>
      <c r="M297" s="72"/>
      <c r="N297" s="69"/>
      <c r="O297" s="69"/>
      <c r="P297" s="69"/>
      <c r="Q297" s="69"/>
      <c r="R297" s="69"/>
      <c r="S297" s="69"/>
      <c r="T297" s="69"/>
      <c r="U297" s="69"/>
      <c r="V297" s="69"/>
      <c r="W297" s="69"/>
      <c r="X297" s="69"/>
      <c r="Y297" s="69"/>
      <c r="Z297" s="69"/>
      <c r="AA297" s="69"/>
      <c r="AB297" s="69"/>
      <c r="AC297" s="69"/>
      <c r="AD297" s="69"/>
    </row>
    <row r="298" spans="1:30" x14ac:dyDescent="0.35">
      <c r="A298" s="50"/>
      <c r="B298" s="72"/>
      <c r="C298" s="53"/>
      <c r="D298" s="72"/>
      <c r="E298" s="72"/>
      <c r="F298" s="72"/>
      <c r="G298" s="72"/>
      <c r="H298" s="72"/>
      <c r="I298" s="72"/>
      <c r="J298" s="72"/>
      <c r="K298" s="72"/>
      <c r="L298" s="72"/>
      <c r="M298" s="72"/>
      <c r="N298" s="69"/>
      <c r="O298" s="69"/>
      <c r="P298" s="69"/>
      <c r="Q298" s="69"/>
      <c r="R298" s="69"/>
      <c r="S298" s="69"/>
      <c r="T298" s="69"/>
      <c r="U298" s="69"/>
      <c r="V298" s="69"/>
      <c r="W298" s="69"/>
      <c r="X298" s="69"/>
      <c r="Y298" s="69"/>
      <c r="Z298" s="69"/>
      <c r="AA298" s="69"/>
      <c r="AB298" s="69"/>
      <c r="AC298" s="69"/>
      <c r="AD298" s="69"/>
    </row>
    <row r="299" spans="1:30" x14ac:dyDescent="0.35">
      <c r="A299" s="50"/>
      <c r="B299" s="72"/>
      <c r="C299" s="53"/>
      <c r="D299" s="72"/>
      <c r="E299" s="72"/>
      <c r="F299" s="72"/>
      <c r="G299" s="72"/>
      <c r="H299" s="72"/>
      <c r="I299" s="72"/>
      <c r="J299" s="72"/>
      <c r="K299" s="72"/>
      <c r="L299" s="72"/>
      <c r="M299" s="72"/>
      <c r="N299" s="69"/>
      <c r="O299" s="69"/>
      <c r="P299" s="69"/>
      <c r="Q299" s="69"/>
      <c r="R299" s="69"/>
      <c r="S299" s="69"/>
      <c r="T299" s="69"/>
      <c r="U299" s="69"/>
      <c r="V299" s="69"/>
      <c r="W299" s="69"/>
      <c r="X299" s="69"/>
      <c r="Y299" s="69"/>
      <c r="Z299" s="69"/>
      <c r="AA299" s="69"/>
      <c r="AB299" s="69"/>
      <c r="AC299" s="69"/>
      <c r="AD299" s="69"/>
    </row>
    <row r="300" spans="1:30" x14ac:dyDescent="0.35">
      <c r="A300" s="50"/>
      <c r="B300" s="72"/>
      <c r="C300" s="53"/>
      <c r="D300" s="72"/>
      <c r="E300" s="72"/>
      <c r="F300" s="72"/>
      <c r="G300" s="72"/>
      <c r="H300" s="72"/>
      <c r="I300" s="72"/>
      <c r="J300" s="72"/>
      <c r="K300" s="72"/>
      <c r="L300" s="72"/>
      <c r="M300" s="72"/>
      <c r="N300" s="69"/>
      <c r="O300" s="69"/>
      <c r="P300" s="69"/>
      <c r="Q300" s="69"/>
      <c r="R300" s="69"/>
      <c r="S300" s="69"/>
      <c r="T300" s="69"/>
      <c r="U300" s="69"/>
      <c r="V300" s="69"/>
      <c r="W300" s="69"/>
      <c r="X300" s="69"/>
      <c r="Y300" s="69"/>
      <c r="Z300" s="69"/>
      <c r="AA300" s="69"/>
      <c r="AB300" s="69"/>
      <c r="AC300" s="69"/>
      <c r="AD300" s="69"/>
    </row>
    <row r="301" spans="1:30" x14ac:dyDescent="0.35">
      <c r="A301" s="50"/>
      <c r="B301" s="72"/>
      <c r="C301" s="53"/>
      <c r="D301" s="72"/>
      <c r="E301" s="72"/>
      <c r="F301" s="72"/>
      <c r="G301" s="72"/>
      <c r="H301" s="72"/>
      <c r="I301" s="72"/>
      <c r="J301" s="72"/>
      <c r="K301" s="72"/>
      <c r="L301" s="72"/>
      <c r="M301" s="72"/>
      <c r="N301" s="69"/>
      <c r="O301" s="69"/>
      <c r="P301" s="69"/>
      <c r="Q301" s="69"/>
      <c r="R301" s="69"/>
      <c r="S301" s="69"/>
      <c r="T301" s="69"/>
      <c r="U301" s="69"/>
      <c r="V301" s="69"/>
      <c r="W301" s="69"/>
      <c r="X301" s="69"/>
      <c r="Y301" s="69"/>
      <c r="Z301" s="69"/>
      <c r="AA301" s="69"/>
      <c r="AB301" s="69"/>
      <c r="AC301" s="69"/>
      <c r="AD301" s="69"/>
    </row>
    <row r="302" spans="1:30" x14ac:dyDescent="0.35">
      <c r="A302" s="50"/>
      <c r="B302" s="72"/>
      <c r="C302" s="53"/>
      <c r="D302" s="72"/>
      <c r="E302" s="72"/>
      <c r="F302" s="72"/>
      <c r="G302" s="72"/>
      <c r="H302" s="72"/>
      <c r="I302" s="72"/>
      <c r="J302" s="72"/>
      <c r="K302" s="72"/>
      <c r="L302" s="72"/>
      <c r="M302" s="72"/>
      <c r="N302" s="69"/>
      <c r="O302" s="69"/>
      <c r="P302" s="69"/>
      <c r="Q302" s="69"/>
      <c r="R302" s="69"/>
      <c r="S302" s="69"/>
      <c r="T302" s="69"/>
      <c r="U302" s="69"/>
      <c r="V302" s="69"/>
      <c r="W302" s="69"/>
      <c r="X302" s="69"/>
      <c r="Y302" s="69"/>
      <c r="Z302" s="69"/>
      <c r="AA302" s="69"/>
      <c r="AB302" s="69"/>
      <c r="AC302" s="69"/>
      <c r="AD302" s="69"/>
    </row>
    <row r="303" spans="1:30" x14ac:dyDescent="0.35">
      <c r="A303" s="50"/>
      <c r="B303" s="72"/>
      <c r="C303" s="53"/>
      <c r="D303" s="72"/>
      <c r="E303" s="72"/>
      <c r="F303" s="72"/>
      <c r="G303" s="72"/>
      <c r="H303" s="72"/>
      <c r="I303" s="72"/>
      <c r="J303" s="72"/>
      <c r="K303" s="72"/>
      <c r="L303" s="72"/>
      <c r="M303" s="72"/>
      <c r="N303" s="69"/>
      <c r="O303" s="69"/>
      <c r="P303" s="69"/>
      <c r="Q303" s="69"/>
      <c r="R303" s="69"/>
      <c r="S303" s="69"/>
      <c r="T303" s="69"/>
      <c r="U303" s="69"/>
      <c r="V303" s="69"/>
      <c r="W303" s="69"/>
      <c r="X303" s="69"/>
      <c r="Y303" s="69"/>
      <c r="Z303" s="69"/>
      <c r="AA303" s="69"/>
      <c r="AB303" s="69"/>
      <c r="AC303" s="69"/>
      <c r="AD303" s="69"/>
    </row>
    <row r="304" spans="1:30" x14ac:dyDescent="0.35">
      <c r="A304" s="50"/>
      <c r="B304" s="72"/>
      <c r="C304" s="53"/>
      <c r="D304" s="72"/>
      <c r="E304" s="72"/>
      <c r="F304" s="72"/>
      <c r="G304" s="72"/>
      <c r="H304" s="72"/>
      <c r="I304" s="72"/>
      <c r="J304" s="72"/>
      <c r="K304" s="72"/>
      <c r="L304" s="72"/>
      <c r="M304" s="72"/>
      <c r="N304" s="69"/>
      <c r="O304" s="69"/>
      <c r="P304" s="69"/>
      <c r="Q304" s="69"/>
      <c r="R304" s="69"/>
      <c r="S304" s="69"/>
      <c r="T304" s="69"/>
      <c r="U304" s="69"/>
      <c r="V304" s="69"/>
      <c r="W304" s="69"/>
      <c r="X304" s="69"/>
      <c r="Y304" s="69"/>
      <c r="Z304" s="69"/>
      <c r="AA304" s="69"/>
      <c r="AB304" s="69"/>
      <c r="AC304" s="69"/>
      <c r="AD304" s="69"/>
    </row>
    <row r="305" spans="1:30" x14ac:dyDescent="0.35">
      <c r="A305" s="50"/>
      <c r="B305" s="72"/>
      <c r="C305" s="53"/>
      <c r="D305" s="72"/>
      <c r="E305" s="72"/>
      <c r="F305" s="72"/>
      <c r="G305" s="72"/>
      <c r="H305" s="72"/>
      <c r="I305" s="72"/>
      <c r="J305" s="72"/>
      <c r="K305" s="72"/>
      <c r="L305" s="72"/>
      <c r="M305" s="72"/>
      <c r="N305" s="69"/>
      <c r="O305" s="69"/>
      <c r="P305" s="69"/>
      <c r="Q305" s="69"/>
      <c r="R305" s="69"/>
      <c r="S305" s="69"/>
      <c r="T305" s="69"/>
      <c r="U305" s="69"/>
      <c r="V305" s="69"/>
      <c r="W305" s="69"/>
      <c r="X305" s="69"/>
      <c r="Y305" s="69"/>
      <c r="Z305" s="69"/>
      <c r="AA305" s="69"/>
      <c r="AB305" s="69"/>
      <c r="AC305" s="69"/>
      <c r="AD305" s="69"/>
    </row>
    <row r="306" spans="1:30" x14ac:dyDescent="0.35">
      <c r="A306" s="50"/>
      <c r="B306" s="72"/>
      <c r="C306" s="53"/>
      <c r="D306" s="72"/>
      <c r="E306" s="72"/>
      <c r="F306" s="72"/>
      <c r="G306" s="72"/>
      <c r="H306" s="72"/>
      <c r="I306" s="72"/>
      <c r="J306" s="72"/>
      <c r="K306" s="72"/>
      <c r="L306" s="72"/>
      <c r="M306" s="72"/>
      <c r="N306" s="69"/>
      <c r="O306" s="69"/>
      <c r="P306" s="69"/>
      <c r="Q306" s="69"/>
      <c r="R306" s="69"/>
      <c r="S306" s="69"/>
      <c r="T306" s="69"/>
      <c r="U306" s="69"/>
      <c r="V306" s="69"/>
      <c r="W306" s="69"/>
      <c r="X306" s="69"/>
      <c r="Y306" s="69"/>
      <c r="Z306" s="69"/>
      <c r="AA306" s="69"/>
      <c r="AB306" s="69"/>
      <c r="AC306" s="69"/>
      <c r="AD306" s="69"/>
    </row>
    <row r="307" spans="1:30" x14ac:dyDescent="0.35">
      <c r="A307" s="50"/>
      <c r="B307" s="72"/>
      <c r="C307" s="53"/>
      <c r="D307" s="72"/>
      <c r="E307" s="72"/>
      <c r="F307" s="72"/>
      <c r="G307" s="72"/>
      <c r="H307" s="72"/>
      <c r="I307" s="72"/>
      <c r="J307" s="72"/>
      <c r="K307" s="72"/>
      <c r="L307" s="72"/>
      <c r="M307" s="72"/>
      <c r="N307" s="69"/>
      <c r="O307" s="69"/>
      <c r="P307" s="69"/>
      <c r="Q307" s="69"/>
      <c r="R307" s="69"/>
      <c r="S307" s="69"/>
      <c r="T307" s="69"/>
      <c r="U307" s="69"/>
      <c r="V307" s="69"/>
      <c r="W307" s="69"/>
      <c r="X307" s="69"/>
      <c r="Y307" s="69"/>
      <c r="Z307" s="69"/>
      <c r="AA307" s="69"/>
      <c r="AB307" s="69"/>
      <c r="AC307" s="69"/>
      <c r="AD307" s="69"/>
    </row>
    <row r="308" spans="1:30" x14ac:dyDescent="0.35">
      <c r="A308" s="50"/>
      <c r="B308" s="72"/>
      <c r="C308" s="53"/>
      <c r="D308" s="72"/>
      <c r="E308" s="72"/>
      <c r="F308" s="72"/>
      <c r="G308" s="72"/>
      <c r="H308" s="72"/>
      <c r="I308" s="72"/>
      <c r="J308" s="72"/>
      <c r="K308" s="72"/>
      <c r="L308" s="72"/>
      <c r="M308" s="72"/>
      <c r="N308" s="69"/>
      <c r="O308" s="69"/>
      <c r="P308" s="69"/>
      <c r="Q308" s="69"/>
      <c r="R308" s="69"/>
      <c r="S308" s="69"/>
      <c r="T308" s="69"/>
      <c r="U308" s="69"/>
      <c r="V308" s="69"/>
      <c r="W308" s="69"/>
      <c r="X308" s="69"/>
      <c r="Y308" s="69"/>
      <c r="Z308" s="69"/>
      <c r="AA308" s="69"/>
      <c r="AB308" s="69"/>
      <c r="AC308" s="69"/>
      <c r="AD308" s="69"/>
    </row>
    <row r="309" spans="1:30" x14ac:dyDescent="0.35">
      <c r="A309" s="50"/>
      <c r="B309" s="72"/>
      <c r="C309" s="53"/>
      <c r="D309" s="72"/>
      <c r="E309" s="72"/>
      <c r="F309" s="72"/>
      <c r="G309" s="72"/>
      <c r="H309" s="72"/>
      <c r="I309" s="72"/>
      <c r="J309" s="72"/>
      <c r="K309" s="72"/>
      <c r="L309" s="72"/>
      <c r="M309" s="72"/>
      <c r="N309" s="69"/>
      <c r="O309" s="69"/>
      <c r="P309" s="69"/>
      <c r="Q309" s="69"/>
      <c r="R309" s="69"/>
      <c r="S309" s="69"/>
      <c r="T309" s="69"/>
      <c r="U309" s="69"/>
      <c r="V309" s="69"/>
      <c r="W309" s="69"/>
      <c r="X309" s="69"/>
      <c r="Y309" s="69"/>
      <c r="Z309" s="69"/>
      <c r="AA309" s="69"/>
      <c r="AB309" s="69"/>
      <c r="AC309" s="69"/>
      <c r="AD309" s="69"/>
    </row>
    <row r="310" spans="1:30" x14ac:dyDescent="0.35">
      <c r="A310" s="50"/>
      <c r="B310" s="72"/>
      <c r="C310" s="53"/>
      <c r="D310" s="72"/>
      <c r="E310" s="72"/>
      <c r="F310" s="72"/>
      <c r="G310" s="72"/>
      <c r="H310" s="72"/>
      <c r="I310" s="72"/>
      <c r="J310" s="72"/>
      <c r="K310" s="72"/>
      <c r="L310" s="72"/>
      <c r="M310" s="72"/>
      <c r="N310" s="69"/>
      <c r="O310" s="69"/>
      <c r="P310" s="69"/>
      <c r="Q310" s="69"/>
      <c r="R310" s="69"/>
      <c r="S310" s="69"/>
      <c r="T310" s="69"/>
      <c r="U310" s="69"/>
      <c r="V310" s="69"/>
      <c r="W310" s="69"/>
      <c r="X310" s="69"/>
      <c r="Y310" s="69"/>
      <c r="Z310" s="69"/>
      <c r="AA310" s="69"/>
      <c r="AB310" s="69"/>
      <c r="AC310" s="69"/>
      <c r="AD310" s="69"/>
    </row>
    <row r="311" spans="1:30" x14ac:dyDescent="0.35">
      <c r="A311" s="50"/>
      <c r="B311" s="72"/>
      <c r="C311" s="53"/>
      <c r="D311" s="72"/>
      <c r="E311" s="72"/>
      <c r="F311" s="72"/>
      <c r="G311" s="72"/>
      <c r="H311" s="72"/>
      <c r="I311" s="72"/>
      <c r="J311" s="72"/>
      <c r="K311" s="72"/>
      <c r="L311" s="72"/>
      <c r="M311" s="72"/>
      <c r="N311" s="69"/>
      <c r="O311" s="69"/>
      <c r="P311" s="69"/>
      <c r="Q311" s="69"/>
      <c r="R311" s="69"/>
      <c r="S311" s="69"/>
      <c r="T311" s="69"/>
      <c r="U311" s="69"/>
      <c r="V311" s="69"/>
      <c r="W311" s="69"/>
      <c r="X311" s="69"/>
      <c r="Y311" s="69"/>
      <c r="Z311" s="69"/>
      <c r="AA311" s="69"/>
      <c r="AB311" s="69"/>
      <c r="AC311" s="69"/>
      <c r="AD311" s="69"/>
    </row>
    <row r="312" spans="1:30" x14ac:dyDescent="0.35">
      <c r="A312" s="50"/>
      <c r="B312" s="72"/>
      <c r="C312" s="53"/>
      <c r="D312" s="72"/>
      <c r="E312" s="72"/>
      <c r="F312" s="72"/>
      <c r="G312" s="72"/>
      <c r="H312" s="72"/>
      <c r="I312" s="72"/>
      <c r="J312" s="72"/>
      <c r="K312" s="72"/>
      <c r="L312" s="72"/>
      <c r="M312" s="72"/>
      <c r="N312" s="69"/>
      <c r="O312" s="69"/>
      <c r="P312" s="69"/>
      <c r="Q312" s="69"/>
      <c r="R312" s="69"/>
      <c r="S312" s="69"/>
      <c r="T312" s="69"/>
      <c r="U312" s="69"/>
      <c r="V312" s="69"/>
      <c r="W312" s="69"/>
      <c r="X312" s="69"/>
      <c r="Y312" s="69"/>
      <c r="Z312" s="69"/>
      <c r="AA312" s="69"/>
      <c r="AB312" s="69"/>
      <c r="AC312" s="69"/>
      <c r="AD312" s="69"/>
    </row>
    <row r="313" spans="1:30" x14ac:dyDescent="0.35">
      <c r="A313" s="50"/>
      <c r="B313" s="72"/>
      <c r="C313" s="53"/>
      <c r="D313" s="72"/>
      <c r="E313" s="72"/>
      <c r="F313" s="72"/>
      <c r="G313" s="72"/>
      <c r="H313" s="72"/>
      <c r="I313" s="72"/>
      <c r="J313" s="72"/>
      <c r="K313" s="72"/>
      <c r="L313" s="72"/>
      <c r="M313" s="72"/>
      <c r="N313" s="69"/>
      <c r="O313" s="69"/>
      <c r="P313" s="69"/>
      <c r="Q313" s="69"/>
      <c r="R313" s="69"/>
      <c r="S313" s="69"/>
      <c r="T313" s="69"/>
      <c r="U313" s="69"/>
      <c r="V313" s="69"/>
      <c r="W313" s="69"/>
      <c r="X313" s="69"/>
      <c r="Y313" s="69"/>
      <c r="Z313" s="69"/>
      <c r="AA313" s="69"/>
      <c r="AB313" s="69"/>
      <c r="AC313" s="69"/>
      <c r="AD313" s="69"/>
    </row>
    <row r="314" spans="1:30" x14ac:dyDescent="0.35">
      <c r="A314" s="50"/>
      <c r="B314" s="72"/>
      <c r="C314" s="53"/>
      <c r="D314" s="72"/>
      <c r="E314" s="72"/>
      <c r="F314" s="72"/>
      <c r="G314" s="72"/>
      <c r="H314" s="72"/>
      <c r="I314" s="72"/>
      <c r="J314" s="72"/>
      <c r="K314" s="72"/>
      <c r="L314" s="72"/>
      <c r="M314" s="72"/>
      <c r="N314" s="69"/>
      <c r="O314" s="69"/>
      <c r="P314" s="69"/>
      <c r="Q314" s="69"/>
      <c r="R314" s="69"/>
      <c r="S314" s="69"/>
      <c r="T314" s="69"/>
      <c r="U314" s="69"/>
      <c r="V314" s="69"/>
      <c r="W314" s="69"/>
      <c r="X314" s="69"/>
      <c r="Y314" s="69"/>
      <c r="Z314" s="69"/>
      <c r="AA314" s="69"/>
      <c r="AB314" s="69"/>
      <c r="AC314" s="69"/>
      <c r="AD314" s="69"/>
    </row>
    <row r="315" spans="1:30" x14ac:dyDescent="0.35">
      <c r="A315" s="50"/>
      <c r="B315" s="72"/>
      <c r="C315" s="53"/>
      <c r="D315" s="72"/>
      <c r="E315" s="72"/>
      <c r="F315" s="72"/>
      <c r="G315" s="72"/>
      <c r="H315" s="72"/>
      <c r="I315" s="72"/>
      <c r="J315" s="72"/>
      <c r="K315" s="72"/>
      <c r="L315" s="72"/>
      <c r="M315" s="72"/>
      <c r="N315" s="69"/>
      <c r="O315" s="69"/>
      <c r="P315" s="69"/>
      <c r="Q315" s="69"/>
      <c r="R315" s="69"/>
      <c r="S315" s="69"/>
      <c r="T315" s="69"/>
      <c r="U315" s="69"/>
      <c r="V315" s="69"/>
      <c r="W315" s="69"/>
      <c r="X315" s="69"/>
      <c r="Y315" s="69"/>
      <c r="Z315" s="69"/>
      <c r="AA315" s="69"/>
      <c r="AB315" s="69"/>
      <c r="AC315" s="69"/>
      <c r="AD315" s="69"/>
    </row>
    <row r="316" spans="1:30" x14ac:dyDescent="0.35">
      <c r="A316" s="50"/>
      <c r="B316" s="72"/>
      <c r="C316" s="53"/>
      <c r="D316" s="72"/>
      <c r="E316" s="72"/>
      <c r="F316" s="72"/>
      <c r="G316" s="72"/>
      <c r="H316" s="72"/>
      <c r="I316" s="72"/>
      <c r="J316" s="72"/>
      <c r="K316" s="72"/>
      <c r="L316" s="72"/>
      <c r="M316" s="72"/>
      <c r="N316" s="69"/>
      <c r="O316" s="69"/>
      <c r="P316" s="69"/>
      <c r="Q316" s="69"/>
      <c r="R316" s="69"/>
      <c r="S316" s="69"/>
      <c r="T316" s="69"/>
      <c r="U316" s="69"/>
      <c r="V316" s="69"/>
      <c r="W316" s="69"/>
      <c r="X316" s="69"/>
      <c r="Y316" s="69"/>
      <c r="Z316" s="69"/>
      <c r="AA316" s="69"/>
      <c r="AB316" s="69"/>
      <c r="AC316" s="69"/>
      <c r="AD316" s="69"/>
    </row>
    <row r="317" spans="1:30" x14ac:dyDescent="0.35">
      <c r="A317" s="50"/>
      <c r="B317" s="72"/>
      <c r="C317" s="53"/>
      <c r="D317" s="72"/>
      <c r="E317" s="72"/>
      <c r="F317" s="72"/>
      <c r="G317" s="72"/>
      <c r="H317" s="72"/>
      <c r="I317" s="72"/>
      <c r="J317" s="72"/>
      <c r="K317" s="72"/>
      <c r="L317" s="72"/>
      <c r="M317" s="72"/>
      <c r="N317" s="69"/>
      <c r="O317" s="69"/>
      <c r="P317" s="69"/>
      <c r="Q317" s="69"/>
      <c r="R317" s="69"/>
      <c r="S317" s="69"/>
      <c r="T317" s="69"/>
      <c r="U317" s="69"/>
      <c r="V317" s="69"/>
      <c r="W317" s="69"/>
      <c r="X317" s="69"/>
      <c r="Y317" s="69"/>
      <c r="Z317" s="69"/>
      <c r="AA317" s="69"/>
      <c r="AB317" s="69"/>
      <c r="AC317" s="69"/>
      <c r="AD317" s="69"/>
    </row>
    <row r="318" spans="1:30" x14ac:dyDescent="0.35">
      <c r="A318" s="50"/>
      <c r="B318" s="72"/>
      <c r="C318" s="53"/>
      <c r="D318" s="72"/>
      <c r="E318" s="72"/>
      <c r="F318" s="72"/>
      <c r="G318" s="72"/>
      <c r="H318" s="72"/>
      <c r="I318" s="72"/>
      <c r="J318" s="72"/>
      <c r="K318" s="72"/>
      <c r="L318" s="72"/>
      <c r="M318" s="72"/>
      <c r="N318" s="69"/>
      <c r="O318" s="69"/>
      <c r="P318" s="69"/>
      <c r="Q318" s="69"/>
      <c r="R318" s="69"/>
      <c r="S318" s="69"/>
      <c r="T318" s="69"/>
      <c r="U318" s="69"/>
      <c r="V318" s="69"/>
      <c r="W318" s="69"/>
      <c r="X318" s="69"/>
      <c r="Y318" s="69"/>
      <c r="Z318" s="69"/>
      <c r="AA318" s="69"/>
      <c r="AB318" s="69"/>
      <c r="AC318" s="69"/>
      <c r="AD318" s="69"/>
    </row>
    <row r="319" spans="1:30" x14ac:dyDescent="0.35">
      <c r="A319" s="50"/>
      <c r="B319" s="72"/>
      <c r="C319" s="53"/>
      <c r="D319" s="72"/>
      <c r="E319" s="72"/>
      <c r="F319" s="72"/>
      <c r="G319" s="72"/>
      <c r="H319" s="72"/>
      <c r="I319" s="72"/>
      <c r="J319" s="72"/>
      <c r="K319" s="72"/>
      <c r="L319" s="72"/>
      <c r="M319" s="72"/>
      <c r="N319" s="69"/>
      <c r="O319" s="69"/>
      <c r="P319" s="69"/>
      <c r="Q319" s="69"/>
      <c r="R319" s="69"/>
      <c r="S319" s="69"/>
      <c r="T319" s="69"/>
      <c r="U319" s="69"/>
      <c r="V319" s="69"/>
      <c r="W319" s="69"/>
      <c r="X319" s="69"/>
      <c r="Y319" s="69"/>
      <c r="Z319" s="69"/>
      <c r="AA319" s="69"/>
      <c r="AB319" s="69"/>
      <c r="AC319" s="69"/>
      <c r="AD319" s="69"/>
    </row>
    <row r="320" spans="1:30" x14ac:dyDescent="0.35">
      <c r="A320" s="50"/>
      <c r="B320" s="72"/>
      <c r="C320" s="53"/>
      <c r="D320" s="72"/>
      <c r="E320" s="72"/>
      <c r="F320" s="72"/>
      <c r="G320" s="72"/>
      <c r="H320" s="72"/>
      <c r="I320" s="72"/>
      <c r="J320" s="72"/>
      <c r="K320" s="72"/>
      <c r="L320" s="72"/>
      <c r="M320" s="72"/>
      <c r="N320" s="69"/>
      <c r="O320" s="69"/>
      <c r="P320" s="69"/>
      <c r="Q320" s="69"/>
      <c r="R320" s="69"/>
      <c r="S320" s="69"/>
      <c r="T320" s="69"/>
      <c r="U320" s="69"/>
      <c r="V320" s="69"/>
      <c r="W320" s="69"/>
      <c r="X320" s="69"/>
      <c r="Y320" s="69"/>
      <c r="Z320" s="69"/>
      <c r="AA320" s="69"/>
      <c r="AB320" s="69"/>
      <c r="AC320" s="69"/>
      <c r="AD320" s="69"/>
    </row>
    <row r="321" spans="1:30" x14ac:dyDescent="0.35">
      <c r="A321" s="50"/>
      <c r="B321" s="72"/>
      <c r="C321" s="53"/>
      <c r="D321" s="72"/>
      <c r="E321" s="72"/>
      <c r="F321" s="72"/>
      <c r="G321" s="72"/>
      <c r="H321" s="72"/>
      <c r="I321" s="72"/>
      <c r="J321" s="72"/>
      <c r="K321" s="72"/>
      <c r="L321" s="72"/>
      <c r="M321" s="72"/>
      <c r="N321" s="69"/>
      <c r="O321" s="69"/>
      <c r="P321" s="69"/>
      <c r="Q321" s="69"/>
      <c r="R321" s="69"/>
      <c r="S321" s="69"/>
      <c r="T321" s="69"/>
      <c r="U321" s="69"/>
      <c r="V321" s="69"/>
      <c r="W321" s="69"/>
      <c r="X321" s="69"/>
      <c r="Y321" s="69"/>
      <c r="Z321" s="69"/>
      <c r="AA321" s="69"/>
      <c r="AB321" s="69"/>
      <c r="AC321" s="69"/>
      <c r="AD321" s="69"/>
    </row>
    <row r="322" spans="1:30" x14ac:dyDescent="0.35">
      <c r="A322" s="50"/>
      <c r="B322" s="72"/>
      <c r="C322" s="53"/>
      <c r="D322" s="72"/>
      <c r="E322" s="72"/>
      <c r="F322" s="72"/>
      <c r="G322" s="72"/>
      <c r="H322" s="72"/>
      <c r="I322" s="72"/>
      <c r="J322" s="72"/>
      <c r="K322" s="72"/>
      <c r="L322" s="72"/>
      <c r="M322" s="72"/>
      <c r="N322" s="69"/>
      <c r="O322" s="69"/>
      <c r="P322" s="69"/>
      <c r="Q322" s="69"/>
      <c r="R322" s="69"/>
      <c r="S322" s="69"/>
      <c r="T322" s="69"/>
      <c r="U322" s="69"/>
      <c r="V322" s="69"/>
      <c r="W322" s="69"/>
      <c r="X322" s="69"/>
      <c r="Y322" s="69"/>
      <c r="Z322" s="69"/>
      <c r="AA322" s="69"/>
      <c r="AB322" s="69"/>
      <c r="AC322" s="69"/>
      <c r="AD322" s="69"/>
    </row>
    <row r="323" spans="1:30" x14ac:dyDescent="0.35">
      <c r="A323" s="50"/>
      <c r="B323" s="72"/>
      <c r="C323" s="53"/>
      <c r="D323" s="72"/>
      <c r="E323" s="72"/>
      <c r="F323" s="72"/>
      <c r="G323" s="72"/>
      <c r="H323" s="72"/>
      <c r="I323" s="72"/>
      <c r="J323" s="72"/>
      <c r="K323" s="72"/>
      <c r="L323" s="72"/>
      <c r="M323" s="72"/>
      <c r="N323" s="69"/>
      <c r="O323" s="69"/>
      <c r="P323" s="69"/>
      <c r="Q323" s="69"/>
      <c r="R323" s="69"/>
      <c r="S323" s="69"/>
      <c r="T323" s="69"/>
      <c r="U323" s="69"/>
      <c r="V323" s="69"/>
      <c r="W323" s="69"/>
      <c r="X323" s="69"/>
      <c r="Y323" s="69"/>
      <c r="Z323" s="69"/>
      <c r="AA323" s="69"/>
      <c r="AB323" s="69"/>
      <c r="AC323" s="69"/>
      <c r="AD323" s="69"/>
    </row>
    <row r="324" spans="1:30" x14ac:dyDescent="0.35">
      <c r="A324" s="50"/>
      <c r="B324" s="72"/>
      <c r="C324" s="53"/>
      <c r="D324" s="72"/>
      <c r="E324" s="72"/>
      <c r="F324" s="72"/>
      <c r="G324" s="72"/>
      <c r="H324" s="72"/>
      <c r="I324" s="72"/>
      <c r="J324" s="72"/>
      <c r="K324" s="72"/>
      <c r="L324" s="72"/>
      <c r="M324" s="72"/>
      <c r="N324" s="69"/>
      <c r="O324" s="69"/>
      <c r="P324" s="69"/>
      <c r="Q324" s="69"/>
      <c r="R324" s="69"/>
      <c r="S324" s="69"/>
      <c r="T324" s="69"/>
      <c r="U324" s="69"/>
      <c r="V324" s="69"/>
      <c r="W324" s="69"/>
      <c r="X324" s="69"/>
      <c r="Y324" s="69"/>
      <c r="Z324" s="69"/>
      <c r="AA324" s="69"/>
      <c r="AB324" s="69"/>
      <c r="AC324" s="69"/>
      <c r="AD324" s="69"/>
    </row>
    <row r="325" spans="1:30" x14ac:dyDescent="0.35">
      <c r="A325" s="50"/>
      <c r="B325" s="72"/>
      <c r="C325" s="53"/>
      <c r="D325" s="72"/>
      <c r="E325" s="72"/>
      <c r="F325" s="72"/>
      <c r="G325" s="72"/>
      <c r="H325" s="72"/>
      <c r="I325" s="72"/>
      <c r="J325" s="72"/>
      <c r="K325" s="72"/>
      <c r="L325" s="72"/>
      <c r="M325" s="72"/>
      <c r="N325" s="69"/>
      <c r="O325" s="69"/>
      <c r="P325" s="69"/>
      <c r="Q325" s="69"/>
      <c r="R325" s="69"/>
      <c r="S325" s="69"/>
      <c r="T325" s="69"/>
      <c r="U325" s="69"/>
      <c r="V325" s="69"/>
      <c r="W325" s="69"/>
      <c r="X325" s="69"/>
      <c r="Y325" s="69"/>
      <c r="Z325" s="69"/>
      <c r="AA325" s="69"/>
      <c r="AB325" s="69"/>
      <c r="AC325" s="69"/>
      <c r="AD325" s="69"/>
    </row>
    <row r="326" spans="1:30" x14ac:dyDescent="0.35">
      <c r="A326" s="50"/>
      <c r="B326" s="72"/>
      <c r="C326" s="53"/>
      <c r="D326" s="72"/>
      <c r="E326" s="72"/>
      <c r="F326" s="72"/>
      <c r="G326" s="72"/>
      <c r="H326" s="72"/>
      <c r="I326" s="72"/>
      <c r="J326" s="72"/>
      <c r="K326" s="72"/>
      <c r="L326" s="72"/>
      <c r="M326" s="72"/>
      <c r="N326" s="69"/>
      <c r="O326" s="69"/>
      <c r="P326" s="69"/>
      <c r="Q326" s="69"/>
      <c r="R326" s="69"/>
      <c r="S326" s="69"/>
      <c r="T326" s="69"/>
      <c r="U326" s="69"/>
      <c r="V326" s="69"/>
      <c r="W326" s="69"/>
      <c r="X326" s="69"/>
      <c r="Y326" s="69"/>
      <c r="Z326" s="69"/>
      <c r="AA326" s="69"/>
      <c r="AB326" s="69"/>
      <c r="AC326" s="69"/>
      <c r="AD326" s="69"/>
    </row>
    <row r="327" spans="1:30" x14ac:dyDescent="0.35">
      <c r="A327" s="50"/>
      <c r="B327" s="72"/>
      <c r="C327" s="53"/>
      <c r="D327" s="72"/>
      <c r="E327" s="72"/>
      <c r="F327" s="72"/>
      <c r="G327" s="72"/>
      <c r="H327" s="72"/>
      <c r="I327" s="72"/>
      <c r="J327" s="72"/>
      <c r="K327" s="72"/>
      <c r="L327" s="72"/>
      <c r="M327" s="72"/>
      <c r="N327" s="69"/>
      <c r="O327" s="69"/>
      <c r="P327" s="69"/>
      <c r="Q327" s="69"/>
      <c r="R327" s="69"/>
      <c r="S327" s="69"/>
      <c r="T327" s="69"/>
      <c r="U327" s="69"/>
      <c r="V327" s="69"/>
      <c r="W327" s="69"/>
      <c r="X327" s="69"/>
      <c r="Y327" s="69"/>
      <c r="Z327" s="69"/>
      <c r="AA327" s="69"/>
      <c r="AB327" s="69"/>
      <c r="AC327" s="69"/>
      <c r="AD327" s="69"/>
    </row>
    <row r="328" spans="1:30" x14ac:dyDescent="0.35">
      <c r="A328" s="50"/>
      <c r="B328" s="72"/>
      <c r="C328" s="53"/>
      <c r="D328" s="72"/>
      <c r="E328" s="72"/>
      <c r="F328" s="72"/>
      <c r="G328" s="72"/>
      <c r="H328" s="72"/>
      <c r="I328" s="72"/>
      <c r="J328" s="72"/>
      <c r="K328" s="72"/>
      <c r="L328" s="72"/>
      <c r="M328" s="72"/>
      <c r="N328" s="69"/>
      <c r="O328" s="69"/>
      <c r="P328" s="69"/>
      <c r="Q328" s="69"/>
      <c r="R328" s="69"/>
      <c r="S328" s="69"/>
      <c r="T328" s="69"/>
      <c r="U328" s="69"/>
      <c r="V328" s="69"/>
      <c r="W328" s="69"/>
      <c r="X328" s="69"/>
      <c r="Y328" s="69"/>
      <c r="Z328" s="69"/>
      <c r="AA328" s="69"/>
      <c r="AB328" s="69"/>
      <c r="AC328" s="69"/>
      <c r="AD328" s="69"/>
    </row>
    <row r="329" spans="1:30" x14ac:dyDescent="0.35">
      <c r="A329" s="50"/>
      <c r="B329" s="72"/>
      <c r="C329" s="53"/>
      <c r="D329" s="72"/>
      <c r="E329" s="72"/>
      <c r="F329" s="72"/>
      <c r="G329" s="72"/>
      <c r="H329" s="72"/>
      <c r="I329" s="72"/>
      <c r="J329" s="72"/>
      <c r="K329" s="72"/>
      <c r="L329" s="72"/>
      <c r="M329" s="72"/>
      <c r="N329" s="69"/>
      <c r="O329" s="69"/>
      <c r="P329" s="69"/>
      <c r="Q329" s="69"/>
      <c r="R329" s="69"/>
      <c r="S329" s="69"/>
      <c r="T329" s="69"/>
      <c r="U329" s="69"/>
      <c r="V329" s="69"/>
      <c r="W329" s="69"/>
      <c r="X329" s="69"/>
      <c r="Y329" s="69"/>
      <c r="Z329" s="69"/>
      <c r="AA329" s="69"/>
      <c r="AB329" s="69"/>
      <c r="AC329" s="69"/>
      <c r="AD329" s="69"/>
    </row>
    <row r="330" spans="1:30" x14ac:dyDescent="0.35">
      <c r="A330" s="50"/>
      <c r="B330" s="72"/>
      <c r="C330" s="53"/>
      <c r="D330" s="72"/>
      <c r="E330" s="72"/>
      <c r="F330" s="72"/>
      <c r="G330" s="72"/>
      <c r="H330" s="72"/>
      <c r="I330" s="72"/>
      <c r="J330" s="72"/>
      <c r="K330" s="72"/>
      <c r="L330" s="72"/>
      <c r="M330" s="72"/>
      <c r="N330" s="69"/>
      <c r="O330" s="69"/>
      <c r="P330" s="69"/>
      <c r="Q330" s="69"/>
      <c r="R330" s="69"/>
      <c r="S330" s="69"/>
      <c r="T330" s="69"/>
      <c r="U330" s="69"/>
      <c r="V330" s="69"/>
      <c r="W330" s="69"/>
      <c r="X330" s="69"/>
      <c r="Y330" s="69"/>
      <c r="Z330" s="69"/>
      <c r="AA330" s="69"/>
      <c r="AB330" s="69"/>
      <c r="AC330" s="69"/>
      <c r="AD330" s="69"/>
    </row>
    <row r="331" spans="1:30" x14ac:dyDescent="0.35">
      <c r="A331" s="50"/>
      <c r="B331" s="72"/>
      <c r="C331" s="53"/>
      <c r="D331" s="72"/>
      <c r="E331" s="72"/>
      <c r="F331" s="72"/>
      <c r="G331" s="72"/>
      <c r="H331" s="72"/>
      <c r="I331" s="72"/>
      <c r="J331" s="72"/>
      <c r="K331" s="72"/>
      <c r="L331" s="72"/>
      <c r="M331" s="72"/>
      <c r="N331" s="69"/>
      <c r="O331" s="69"/>
      <c r="P331" s="69"/>
      <c r="Q331" s="69"/>
      <c r="R331" s="69"/>
      <c r="S331" s="69"/>
      <c r="T331" s="69"/>
      <c r="U331" s="69"/>
      <c r="V331" s="69"/>
      <c r="W331" s="69"/>
      <c r="X331" s="69"/>
      <c r="Y331" s="69"/>
      <c r="Z331" s="69"/>
      <c r="AA331" s="69"/>
      <c r="AB331" s="69"/>
      <c r="AC331" s="69"/>
      <c r="AD331" s="69"/>
    </row>
    <row r="332" spans="1:30" x14ac:dyDescent="0.35">
      <c r="A332" s="50"/>
      <c r="B332" s="72"/>
      <c r="C332" s="53"/>
      <c r="D332" s="72"/>
      <c r="E332" s="72"/>
      <c r="F332" s="72"/>
      <c r="G332" s="72"/>
      <c r="H332" s="72"/>
      <c r="I332" s="72"/>
      <c r="J332" s="72"/>
      <c r="K332" s="72"/>
      <c r="L332" s="72"/>
      <c r="M332" s="72"/>
      <c r="N332" s="69"/>
      <c r="O332" s="69"/>
      <c r="P332" s="69"/>
      <c r="Q332" s="69"/>
      <c r="R332" s="69"/>
      <c r="S332" s="69"/>
      <c r="T332" s="69"/>
      <c r="U332" s="69"/>
      <c r="V332" s="69"/>
      <c r="W332" s="69"/>
      <c r="X332" s="69"/>
      <c r="Y332" s="69"/>
      <c r="Z332" s="69"/>
      <c r="AA332" s="69"/>
      <c r="AB332" s="69"/>
      <c r="AC332" s="69"/>
      <c r="AD332" s="69"/>
    </row>
    <row r="333" spans="1:30" x14ac:dyDescent="0.35">
      <c r="A333" s="50"/>
      <c r="B333" s="72"/>
      <c r="C333" s="53"/>
      <c r="D333" s="72"/>
      <c r="E333" s="72"/>
      <c r="F333" s="72"/>
      <c r="G333" s="72"/>
      <c r="H333" s="72"/>
      <c r="I333" s="72"/>
      <c r="J333" s="72"/>
      <c r="K333" s="72"/>
      <c r="L333" s="72"/>
      <c r="M333" s="72"/>
      <c r="N333" s="69"/>
      <c r="O333" s="69"/>
      <c r="P333" s="69"/>
      <c r="Q333" s="69"/>
      <c r="R333" s="69"/>
      <c r="S333" s="69"/>
      <c r="T333" s="69"/>
      <c r="U333" s="69"/>
      <c r="V333" s="69"/>
      <c r="W333" s="69"/>
      <c r="X333" s="69"/>
      <c r="Y333" s="69"/>
      <c r="Z333" s="69"/>
      <c r="AA333" s="69"/>
      <c r="AB333" s="69"/>
      <c r="AC333" s="69"/>
      <c r="AD333" s="69"/>
    </row>
    <row r="334" spans="1:30" x14ac:dyDescent="0.35">
      <c r="A334" s="50"/>
      <c r="B334" s="72"/>
      <c r="C334" s="53"/>
      <c r="D334" s="72"/>
      <c r="E334" s="72"/>
      <c r="F334" s="72"/>
      <c r="G334" s="72"/>
      <c r="H334" s="72"/>
      <c r="I334" s="72"/>
      <c r="J334" s="72"/>
      <c r="K334" s="72"/>
      <c r="L334" s="72"/>
      <c r="M334" s="72"/>
      <c r="N334" s="69"/>
      <c r="O334" s="69"/>
      <c r="P334" s="69"/>
      <c r="Q334" s="69"/>
      <c r="R334" s="69"/>
      <c r="S334" s="69"/>
      <c r="T334" s="69"/>
      <c r="U334" s="69"/>
      <c r="V334" s="69"/>
      <c r="W334" s="69"/>
      <c r="X334" s="69"/>
      <c r="Y334" s="69"/>
      <c r="Z334" s="69"/>
      <c r="AA334" s="69"/>
      <c r="AB334" s="69"/>
      <c r="AC334" s="69"/>
      <c r="AD334" s="69"/>
    </row>
    <row r="335" spans="1:30" s="52" customFormat="1" x14ac:dyDescent="0.35">
      <c r="A335" s="50"/>
      <c r="B335" s="72"/>
      <c r="C335" s="72"/>
      <c r="D335" s="72"/>
      <c r="E335" s="72"/>
      <c r="F335" s="72"/>
      <c r="G335" s="72"/>
      <c r="H335" s="72"/>
      <c r="I335" s="72"/>
      <c r="J335" s="72"/>
      <c r="K335" s="72"/>
      <c r="L335" s="72"/>
      <c r="M335" s="72"/>
      <c r="N335" s="69"/>
      <c r="O335" s="72"/>
      <c r="P335" s="72"/>
      <c r="Q335" s="72"/>
      <c r="R335" s="72"/>
      <c r="S335" s="72"/>
      <c r="T335" s="72"/>
      <c r="U335" s="72"/>
      <c r="V335" s="72"/>
      <c r="W335" s="72"/>
      <c r="X335" s="72"/>
      <c r="Y335" s="72"/>
      <c r="Z335" s="72"/>
      <c r="AA335" s="72"/>
      <c r="AB335" s="72"/>
      <c r="AC335" s="72"/>
      <c r="AD335" s="72"/>
    </row>
    <row r="336" spans="1:30" x14ac:dyDescent="0.35">
      <c r="A336" s="50"/>
      <c r="B336" s="72"/>
      <c r="C336" s="53"/>
      <c r="D336" s="72"/>
      <c r="E336" s="72"/>
      <c r="F336" s="72"/>
      <c r="G336" s="72"/>
      <c r="H336" s="72"/>
      <c r="I336" s="72"/>
      <c r="J336" s="72"/>
      <c r="K336" s="72"/>
      <c r="L336" s="72"/>
      <c r="M336" s="72"/>
      <c r="N336" s="69"/>
      <c r="O336" s="69"/>
      <c r="P336" s="69"/>
      <c r="Q336" s="69"/>
      <c r="R336" s="69"/>
      <c r="S336" s="69"/>
      <c r="T336" s="69"/>
      <c r="U336" s="69"/>
      <c r="V336" s="69"/>
      <c r="W336" s="69"/>
      <c r="X336" s="69"/>
      <c r="Y336" s="69"/>
      <c r="Z336" s="69"/>
      <c r="AA336" s="69"/>
      <c r="AB336" s="69"/>
      <c r="AC336" s="69"/>
      <c r="AD336" s="69"/>
    </row>
    <row r="337" spans="1:30" x14ac:dyDescent="0.35">
      <c r="A337" s="50"/>
      <c r="B337" s="72"/>
      <c r="C337" s="53"/>
      <c r="D337" s="72"/>
      <c r="E337" s="72"/>
      <c r="F337" s="72"/>
      <c r="G337" s="72"/>
      <c r="H337" s="72"/>
      <c r="I337" s="72"/>
      <c r="J337" s="72"/>
      <c r="K337" s="72"/>
      <c r="L337" s="72"/>
      <c r="M337" s="72"/>
      <c r="N337" s="69"/>
      <c r="O337" s="69"/>
      <c r="P337" s="69"/>
      <c r="Q337" s="69"/>
      <c r="R337" s="69"/>
      <c r="S337" s="69"/>
      <c r="T337" s="69"/>
      <c r="U337" s="69"/>
      <c r="V337" s="69"/>
      <c r="W337" s="69"/>
      <c r="X337" s="69"/>
      <c r="Y337" s="69"/>
      <c r="Z337" s="69"/>
      <c r="AA337" s="69"/>
      <c r="AB337" s="69"/>
      <c r="AC337" s="69"/>
      <c r="AD337" s="69"/>
    </row>
    <row r="338" spans="1:30" x14ac:dyDescent="0.35">
      <c r="A338" s="50"/>
      <c r="B338" s="72"/>
      <c r="C338" s="53"/>
      <c r="D338" s="72"/>
      <c r="E338" s="72"/>
      <c r="F338" s="72"/>
      <c r="G338" s="72"/>
      <c r="H338" s="72"/>
      <c r="I338" s="72"/>
      <c r="J338" s="72"/>
      <c r="K338" s="72"/>
      <c r="L338" s="72"/>
      <c r="M338" s="72"/>
      <c r="N338" s="69"/>
      <c r="O338" s="69"/>
      <c r="P338" s="69"/>
      <c r="Q338" s="69"/>
      <c r="R338" s="69"/>
      <c r="S338" s="69"/>
      <c r="T338" s="69"/>
      <c r="U338" s="69"/>
      <c r="V338" s="69"/>
      <c r="W338" s="69"/>
      <c r="X338" s="69"/>
      <c r="Y338" s="69"/>
      <c r="Z338" s="69"/>
      <c r="AA338" s="69"/>
      <c r="AB338" s="69"/>
      <c r="AC338" s="69"/>
      <c r="AD338" s="69"/>
    </row>
    <row r="339" spans="1:30" x14ac:dyDescent="0.35">
      <c r="A339" s="50"/>
      <c r="B339" s="72"/>
      <c r="C339" s="53"/>
      <c r="D339" s="72"/>
      <c r="E339" s="72"/>
      <c r="F339" s="72"/>
      <c r="G339" s="72"/>
      <c r="H339" s="72"/>
      <c r="I339" s="72"/>
      <c r="J339" s="72"/>
      <c r="K339" s="72"/>
      <c r="L339" s="72"/>
      <c r="M339" s="72"/>
      <c r="N339" s="69"/>
      <c r="O339" s="69"/>
      <c r="P339" s="69"/>
      <c r="Q339" s="69"/>
      <c r="R339" s="69"/>
      <c r="S339" s="69"/>
      <c r="T339" s="69"/>
      <c r="U339" s="69"/>
      <c r="V339" s="69"/>
      <c r="W339" s="69"/>
      <c r="X339" s="69"/>
      <c r="Y339" s="69"/>
      <c r="Z339" s="69"/>
      <c r="AA339" s="69"/>
      <c r="AB339" s="69"/>
      <c r="AC339" s="69"/>
      <c r="AD339" s="69"/>
    </row>
    <row r="340" spans="1:30" x14ac:dyDescent="0.35">
      <c r="A340" s="50"/>
      <c r="B340" s="72"/>
      <c r="C340" s="53"/>
      <c r="D340" s="72"/>
      <c r="E340" s="72"/>
      <c r="F340" s="72"/>
      <c r="G340" s="72"/>
      <c r="H340" s="72"/>
      <c r="I340" s="72"/>
      <c r="J340" s="72"/>
      <c r="K340" s="72"/>
      <c r="L340" s="72"/>
      <c r="M340" s="72"/>
      <c r="N340" s="69"/>
      <c r="O340" s="69"/>
      <c r="P340" s="69"/>
      <c r="Q340" s="69"/>
      <c r="R340" s="69"/>
      <c r="S340" s="69"/>
      <c r="T340" s="69"/>
      <c r="U340" s="69"/>
      <c r="V340" s="69"/>
      <c r="W340" s="69"/>
      <c r="X340" s="69"/>
      <c r="Y340" s="69"/>
      <c r="Z340" s="69"/>
      <c r="AA340" s="69"/>
      <c r="AB340" s="69"/>
      <c r="AC340" s="69"/>
      <c r="AD340" s="69"/>
    </row>
    <row r="341" spans="1:30" x14ac:dyDescent="0.35">
      <c r="A341" s="50"/>
      <c r="B341" s="72"/>
      <c r="C341" s="53"/>
      <c r="D341" s="72"/>
      <c r="E341" s="72"/>
      <c r="F341" s="72"/>
      <c r="G341" s="72"/>
      <c r="H341" s="72"/>
      <c r="I341" s="72"/>
      <c r="J341" s="72"/>
      <c r="K341" s="72"/>
      <c r="L341" s="72"/>
      <c r="M341" s="72"/>
      <c r="N341" s="69"/>
      <c r="O341" s="69"/>
      <c r="P341" s="69"/>
      <c r="Q341" s="69"/>
      <c r="R341" s="69"/>
      <c r="S341" s="69"/>
      <c r="T341" s="69"/>
      <c r="U341" s="69"/>
      <c r="V341" s="69"/>
      <c r="W341" s="69"/>
      <c r="X341" s="69"/>
      <c r="Y341" s="69"/>
      <c r="Z341" s="69"/>
      <c r="AA341" s="69"/>
      <c r="AB341" s="69"/>
      <c r="AC341" s="69"/>
      <c r="AD341" s="69"/>
    </row>
    <row r="342" spans="1:30" x14ac:dyDescent="0.35">
      <c r="A342" s="50"/>
      <c r="B342" s="72"/>
      <c r="C342" s="53"/>
      <c r="D342" s="72"/>
      <c r="E342" s="72"/>
      <c r="F342" s="72"/>
      <c r="G342" s="72"/>
      <c r="H342" s="72"/>
      <c r="I342" s="72"/>
      <c r="J342" s="72"/>
      <c r="K342" s="72"/>
      <c r="L342" s="72"/>
      <c r="M342" s="72"/>
      <c r="N342" s="69"/>
      <c r="O342" s="69"/>
      <c r="P342" s="69"/>
      <c r="Q342" s="69"/>
      <c r="R342" s="69"/>
      <c r="S342" s="69"/>
      <c r="T342" s="69"/>
      <c r="U342" s="69"/>
      <c r="V342" s="69"/>
      <c r="W342" s="69"/>
      <c r="X342" s="69"/>
      <c r="Y342" s="69"/>
      <c r="Z342" s="69"/>
      <c r="AA342" s="69"/>
      <c r="AB342" s="69"/>
      <c r="AC342" s="69"/>
      <c r="AD342" s="69"/>
    </row>
    <row r="343" spans="1:30" x14ac:dyDescent="0.35">
      <c r="A343" s="50"/>
      <c r="B343" s="72"/>
      <c r="C343" s="53"/>
      <c r="D343" s="72"/>
      <c r="E343" s="72"/>
      <c r="F343" s="72"/>
      <c r="G343" s="72"/>
      <c r="H343" s="72"/>
      <c r="I343" s="72"/>
      <c r="J343" s="72"/>
      <c r="K343" s="72"/>
      <c r="L343" s="72"/>
      <c r="M343" s="72"/>
      <c r="N343" s="69"/>
      <c r="O343" s="69"/>
      <c r="P343" s="69"/>
      <c r="Q343" s="69"/>
      <c r="R343" s="69"/>
      <c r="S343" s="69"/>
      <c r="T343" s="69"/>
      <c r="U343" s="69"/>
      <c r="V343" s="69"/>
      <c r="W343" s="69"/>
      <c r="X343" s="69"/>
      <c r="Y343" s="69"/>
      <c r="Z343" s="69"/>
      <c r="AA343" s="69"/>
      <c r="AB343" s="69"/>
      <c r="AC343" s="69"/>
      <c r="AD343" s="69"/>
    </row>
    <row r="344" spans="1:30" x14ac:dyDescent="0.35">
      <c r="A344" s="50"/>
      <c r="B344" s="72"/>
      <c r="C344" s="53"/>
      <c r="D344" s="72"/>
      <c r="E344" s="72"/>
      <c r="F344" s="72"/>
      <c r="G344" s="72"/>
      <c r="H344" s="72"/>
      <c r="I344" s="72"/>
      <c r="J344" s="72"/>
      <c r="K344" s="72"/>
      <c r="L344" s="72"/>
      <c r="M344" s="72"/>
      <c r="N344" s="69"/>
      <c r="O344" s="69"/>
      <c r="P344" s="69"/>
      <c r="Q344" s="69"/>
      <c r="R344" s="69"/>
      <c r="S344" s="69"/>
      <c r="T344" s="69"/>
      <c r="U344" s="69"/>
      <c r="V344" s="69"/>
      <c r="W344" s="69"/>
      <c r="X344" s="69"/>
      <c r="Y344" s="69"/>
      <c r="Z344" s="69"/>
      <c r="AA344" s="69"/>
      <c r="AB344" s="69"/>
      <c r="AC344" s="69"/>
      <c r="AD344" s="69"/>
    </row>
    <row r="345" spans="1:30" x14ac:dyDescent="0.35">
      <c r="A345" s="50"/>
      <c r="B345" s="72"/>
      <c r="C345" s="53"/>
      <c r="D345" s="72"/>
      <c r="E345" s="72"/>
      <c r="F345" s="72"/>
      <c r="G345" s="72"/>
      <c r="H345" s="72"/>
      <c r="I345" s="72"/>
      <c r="J345" s="72"/>
      <c r="K345" s="72"/>
      <c r="L345" s="72"/>
      <c r="M345" s="72"/>
      <c r="N345" s="69"/>
      <c r="O345" s="69"/>
      <c r="P345" s="69"/>
      <c r="Q345" s="69"/>
      <c r="R345" s="69"/>
      <c r="S345" s="69"/>
      <c r="T345" s="69"/>
      <c r="U345" s="69"/>
      <c r="V345" s="69"/>
      <c r="W345" s="69"/>
      <c r="X345" s="69"/>
      <c r="Y345" s="69"/>
      <c r="Z345" s="69"/>
      <c r="AA345" s="69"/>
      <c r="AB345" s="69"/>
      <c r="AC345" s="69"/>
      <c r="AD345" s="69"/>
    </row>
    <row r="346" spans="1:30" x14ac:dyDescent="0.35">
      <c r="A346" s="50"/>
      <c r="B346" s="72"/>
      <c r="C346" s="53"/>
      <c r="D346" s="72"/>
      <c r="E346" s="72"/>
      <c r="F346" s="72"/>
      <c r="G346" s="72"/>
      <c r="H346" s="72"/>
      <c r="I346" s="72"/>
      <c r="J346" s="72"/>
      <c r="K346" s="72"/>
      <c r="L346" s="72"/>
      <c r="M346" s="72"/>
      <c r="N346" s="69"/>
      <c r="O346" s="69"/>
      <c r="P346" s="69"/>
      <c r="Q346" s="69"/>
      <c r="R346" s="69"/>
      <c r="S346" s="69"/>
      <c r="T346" s="69"/>
      <c r="U346" s="69"/>
      <c r="V346" s="69"/>
      <c r="W346" s="69"/>
      <c r="X346" s="69"/>
      <c r="Y346" s="69"/>
      <c r="Z346" s="69"/>
      <c r="AA346" s="69"/>
      <c r="AB346" s="69"/>
      <c r="AC346" s="69"/>
      <c r="AD346" s="69"/>
    </row>
    <row r="347" spans="1:30" x14ac:dyDescent="0.35">
      <c r="A347" s="50"/>
      <c r="B347" s="72"/>
      <c r="C347" s="53"/>
      <c r="D347" s="72"/>
      <c r="E347" s="72"/>
      <c r="F347" s="72"/>
      <c r="G347" s="72"/>
      <c r="H347" s="72"/>
      <c r="I347" s="72"/>
      <c r="J347" s="72"/>
      <c r="K347" s="72"/>
      <c r="L347" s="72"/>
      <c r="M347" s="72"/>
      <c r="N347" s="69"/>
      <c r="O347" s="69"/>
      <c r="P347" s="69"/>
      <c r="Q347" s="69"/>
      <c r="R347" s="69"/>
      <c r="S347" s="69"/>
      <c r="T347" s="69"/>
      <c r="U347" s="69"/>
      <c r="V347" s="69"/>
      <c r="W347" s="69"/>
      <c r="X347" s="69"/>
      <c r="Y347" s="69"/>
      <c r="Z347" s="69"/>
      <c r="AA347" s="69"/>
      <c r="AB347" s="69"/>
      <c r="AC347" s="69"/>
      <c r="AD347" s="69"/>
    </row>
    <row r="348" spans="1:30" x14ac:dyDescent="0.35">
      <c r="A348" s="50"/>
      <c r="B348" s="72"/>
      <c r="C348" s="53"/>
      <c r="D348" s="72"/>
      <c r="E348" s="72"/>
      <c r="F348" s="72"/>
      <c r="G348" s="72"/>
      <c r="H348" s="72"/>
      <c r="I348" s="72"/>
      <c r="J348" s="72"/>
      <c r="K348" s="72"/>
      <c r="L348" s="72"/>
      <c r="M348" s="72"/>
      <c r="N348" s="69"/>
      <c r="O348" s="69"/>
      <c r="P348" s="69"/>
      <c r="Q348" s="69"/>
      <c r="R348" s="69"/>
      <c r="S348" s="69"/>
      <c r="T348" s="69"/>
      <c r="U348" s="69"/>
      <c r="V348" s="69"/>
      <c r="W348" s="69"/>
      <c r="X348" s="69"/>
      <c r="Y348" s="69"/>
      <c r="Z348" s="69"/>
      <c r="AA348" s="69"/>
      <c r="AB348" s="69"/>
      <c r="AC348" s="69"/>
      <c r="AD348" s="69"/>
    </row>
    <row r="349" spans="1:30" x14ac:dyDescent="0.35">
      <c r="A349" s="50"/>
      <c r="B349" s="72"/>
      <c r="C349" s="53"/>
      <c r="D349" s="72"/>
      <c r="E349" s="72"/>
      <c r="F349" s="72"/>
      <c r="G349" s="72"/>
      <c r="H349" s="72"/>
      <c r="I349" s="72"/>
      <c r="J349" s="72"/>
      <c r="K349" s="72"/>
      <c r="L349" s="72"/>
      <c r="M349" s="72"/>
      <c r="N349" s="69"/>
      <c r="O349" s="69"/>
      <c r="P349" s="69"/>
      <c r="Q349" s="69"/>
      <c r="R349" s="69"/>
      <c r="S349" s="69"/>
      <c r="T349" s="69"/>
      <c r="U349" s="69"/>
      <c r="V349" s="69"/>
      <c r="W349" s="69"/>
      <c r="X349" s="69"/>
      <c r="Y349" s="69"/>
      <c r="Z349" s="69"/>
      <c r="AA349" s="69"/>
      <c r="AB349" s="69"/>
      <c r="AC349" s="69"/>
      <c r="AD349" s="69"/>
    </row>
    <row r="350" spans="1:30" x14ac:dyDescent="0.35">
      <c r="A350" s="50"/>
      <c r="B350" s="72"/>
      <c r="C350" s="53"/>
      <c r="D350" s="72"/>
      <c r="E350" s="72"/>
      <c r="F350" s="72"/>
      <c r="G350" s="72"/>
      <c r="H350" s="72"/>
      <c r="I350" s="72"/>
      <c r="J350" s="72"/>
      <c r="K350" s="72"/>
      <c r="L350" s="72"/>
      <c r="M350" s="72"/>
      <c r="N350" s="69"/>
      <c r="O350" s="69"/>
      <c r="P350" s="69"/>
      <c r="Q350" s="69"/>
      <c r="R350" s="69"/>
      <c r="S350" s="69"/>
      <c r="T350" s="69"/>
      <c r="U350" s="69"/>
      <c r="V350" s="69"/>
      <c r="W350" s="69"/>
      <c r="X350" s="69"/>
      <c r="Y350" s="69"/>
      <c r="Z350" s="69"/>
      <c r="AA350" s="69"/>
      <c r="AB350" s="69"/>
      <c r="AC350" s="69"/>
      <c r="AD350" s="69"/>
    </row>
    <row r="351" spans="1:30" x14ac:dyDescent="0.35">
      <c r="A351" s="50"/>
      <c r="B351" s="72"/>
      <c r="C351" s="53"/>
      <c r="D351" s="72"/>
      <c r="E351" s="72"/>
      <c r="F351" s="72"/>
      <c r="G351" s="72"/>
      <c r="H351" s="72"/>
      <c r="I351" s="72"/>
      <c r="J351" s="72"/>
      <c r="K351" s="72"/>
      <c r="L351" s="72"/>
      <c r="M351" s="72"/>
      <c r="N351" s="69"/>
      <c r="O351" s="69"/>
      <c r="P351" s="69"/>
      <c r="Q351" s="69"/>
      <c r="R351" s="69"/>
      <c r="S351" s="69"/>
      <c r="T351" s="69"/>
      <c r="U351" s="69"/>
      <c r="V351" s="69"/>
      <c r="W351" s="69"/>
      <c r="X351" s="69"/>
      <c r="Y351" s="69"/>
      <c r="Z351" s="69"/>
      <c r="AA351" s="69"/>
      <c r="AB351" s="69"/>
      <c r="AC351" s="69"/>
      <c r="AD351" s="69"/>
    </row>
    <row r="352" spans="1:30" x14ac:dyDescent="0.35">
      <c r="A352" s="50"/>
      <c r="B352" s="72"/>
      <c r="C352" s="53"/>
      <c r="D352" s="72"/>
      <c r="E352" s="72"/>
      <c r="F352" s="72"/>
      <c r="G352" s="72"/>
      <c r="H352" s="72"/>
      <c r="I352" s="72"/>
      <c r="J352" s="72"/>
      <c r="K352" s="72"/>
      <c r="L352" s="72"/>
      <c r="M352" s="72"/>
      <c r="N352" s="69"/>
      <c r="O352" s="69"/>
      <c r="P352" s="69"/>
      <c r="Q352" s="69"/>
      <c r="R352" s="69"/>
      <c r="S352" s="69"/>
      <c r="T352" s="69"/>
      <c r="U352" s="69"/>
      <c r="V352" s="69"/>
      <c r="W352" s="69"/>
      <c r="X352" s="69"/>
      <c r="Y352" s="69"/>
      <c r="Z352" s="69"/>
      <c r="AA352" s="69"/>
      <c r="AB352" s="69"/>
      <c r="AC352" s="69"/>
      <c r="AD352" s="69"/>
    </row>
    <row r="353" spans="1:30" x14ac:dyDescent="0.35">
      <c r="A353" s="50"/>
      <c r="B353" s="72"/>
      <c r="C353" s="53"/>
      <c r="D353" s="72"/>
      <c r="E353" s="72"/>
      <c r="F353" s="72"/>
      <c r="G353" s="72"/>
      <c r="H353" s="72"/>
      <c r="I353" s="72"/>
      <c r="J353" s="72"/>
      <c r="K353" s="72"/>
      <c r="L353" s="72"/>
      <c r="M353" s="72"/>
      <c r="N353" s="69"/>
      <c r="O353" s="69"/>
      <c r="P353" s="69"/>
      <c r="Q353" s="69"/>
      <c r="R353" s="69"/>
      <c r="S353" s="69"/>
      <c r="T353" s="69"/>
      <c r="U353" s="69"/>
      <c r="V353" s="69"/>
      <c r="W353" s="69"/>
      <c r="X353" s="69"/>
      <c r="Y353" s="69"/>
      <c r="Z353" s="69"/>
      <c r="AA353" s="69"/>
      <c r="AB353" s="69"/>
      <c r="AC353" s="69"/>
      <c r="AD353" s="69"/>
    </row>
    <row r="354" spans="1:30" x14ac:dyDescent="0.35">
      <c r="A354" s="50"/>
      <c r="B354" s="72"/>
      <c r="C354" s="53"/>
      <c r="D354" s="72"/>
      <c r="E354" s="72"/>
      <c r="F354" s="72"/>
      <c r="G354" s="72"/>
      <c r="H354" s="72"/>
      <c r="I354" s="72"/>
      <c r="J354" s="72"/>
      <c r="K354" s="72"/>
      <c r="L354" s="72"/>
      <c r="M354" s="72"/>
      <c r="N354" s="69"/>
      <c r="O354" s="69"/>
      <c r="P354" s="69"/>
      <c r="Q354" s="69"/>
      <c r="R354" s="69"/>
      <c r="S354" s="69"/>
      <c r="T354" s="69"/>
      <c r="U354" s="69"/>
      <c r="V354" s="69"/>
      <c r="W354" s="69"/>
      <c r="X354" s="69"/>
      <c r="Y354" s="69"/>
      <c r="Z354" s="69"/>
      <c r="AA354" s="69"/>
      <c r="AB354" s="69"/>
      <c r="AC354" s="69"/>
      <c r="AD354" s="69"/>
    </row>
    <row r="355" spans="1:30" x14ac:dyDescent="0.35">
      <c r="A355" s="50"/>
      <c r="B355" s="72"/>
      <c r="C355" s="53"/>
      <c r="D355" s="72"/>
      <c r="E355" s="72"/>
      <c r="F355" s="72"/>
      <c r="G355" s="72"/>
      <c r="H355" s="72"/>
      <c r="I355" s="72"/>
      <c r="J355" s="72"/>
      <c r="K355" s="72"/>
      <c r="L355" s="72"/>
      <c r="M355" s="72"/>
      <c r="N355" s="69"/>
      <c r="O355" s="69"/>
      <c r="P355" s="69"/>
      <c r="Q355" s="69"/>
      <c r="R355" s="69"/>
      <c r="S355" s="69"/>
      <c r="T355" s="69"/>
      <c r="U355" s="69"/>
      <c r="V355" s="69"/>
      <c r="W355" s="69"/>
      <c r="X355" s="69"/>
      <c r="Y355" s="69"/>
      <c r="Z355" s="69"/>
      <c r="AA355" s="69"/>
      <c r="AB355" s="69"/>
      <c r="AC355" s="69"/>
      <c r="AD355" s="69"/>
    </row>
    <row r="356" spans="1:30" x14ac:dyDescent="0.35">
      <c r="A356" s="50"/>
      <c r="B356" s="72"/>
      <c r="C356" s="53"/>
      <c r="D356" s="72"/>
      <c r="E356" s="72"/>
      <c r="F356" s="72"/>
      <c r="G356" s="72"/>
      <c r="H356" s="72"/>
      <c r="I356" s="72"/>
      <c r="J356" s="72"/>
      <c r="K356" s="72"/>
      <c r="L356" s="72"/>
      <c r="M356" s="72"/>
      <c r="N356" s="69"/>
      <c r="O356" s="69"/>
      <c r="P356" s="69"/>
      <c r="Q356" s="69"/>
      <c r="R356" s="69"/>
      <c r="S356" s="69"/>
      <c r="T356" s="69"/>
      <c r="U356" s="69"/>
      <c r="V356" s="69"/>
      <c r="W356" s="69"/>
      <c r="X356" s="69"/>
      <c r="Y356" s="69"/>
      <c r="Z356" s="69"/>
      <c r="AA356" s="69"/>
      <c r="AB356" s="69"/>
      <c r="AC356" s="69"/>
      <c r="AD356" s="69"/>
    </row>
    <row r="357" spans="1:30" x14ac:dyDescent="0.35">
      <c r="A357" s="50"/>
      <c r="B357" s="72"/>
      <c r="C357" s="53"/>
      <c r="D357" s="72"/>
      <c r="E357" s="72"/>
      <c r="F357" s="72"/>
      <c r="G357" s="72"/>
      <c r="H357" s="72"/>
      <c r="I357" s="72"/>
      <c r="J357" s="72"/>
      <c r="K357" s="72"/>
      <c r="L357" s="72"/>
      <c r="M357" s="72"/>
      <c r="N357" s="69"/>
      <c r="O357" s="69"/>
      <c r="P357" s="69"/>
      <c r="Q357" s="69"/>
      <c r="R357" s="69"/>
      <c r="S357" s="69"/>
      <c r="T357" s="69"/>
      <c r="U357" s="69"/>
      <c r="V357" s="69"/>
      <c r="W357" s="69"/>
      <c r="X357" s="69"/>
      <c r="Y357" s="69"/>
      <c r="Z357" s="69"/>
      <c r="AA357" s="69"/>
      <c r="AB357" s="69"/>
      <c r="AC357" s="69"/>
      <c r="AD357" s="69"/>
    </row>
    <row r="358" spans="1:30" x14ac:dyDescent="0.35">
      <c r="A358" s="50"/>
      <c r="B358" s="72"/>
      <c r="C358" s="53"/>
      <c r="D358" s="72"/>
      <c r="E358" s="72"/>
      <c r="F358" s="72"/>
      <c r="G358" s="72"/>
      <c r="H358" s="72"/>
      <c r="I358" s="72"/>
      <c r="J358" s="72"/>
      <c r="K358" s="72"/>
      <c r="L358" s="72"/>
      <c r="M358" s="72"/>
      <c r="N358" s="69"/>
      <c r="O358" s="69"/>
      <c r="P358" s="69"/>
      <c r="Q358" s="69"/>
      <c r="R358" s="69"/>
      <c r="S358" s="69"/>
      <c r="T358" s="69"/>
      <c r="U358" s="69"/>
      <c r="V358" s="69"/>
      <c r="W358" s="69"/>
      <c r="X358" s="69"/>
      <c r="Y358" s="69"/>
      <c r="Z358" s="69"/>
      <c r="AA358" s="69"/>
      <c r="AB358" s="69"/>
      <c r="AC358" s="69"/>
      <c r="AD358" s="69"/>
    </row>
    <row r="359" spans="1:30" x14ac:dyDescent="0.35">
      <c r="A359" s="50"/>
      <c r="B359" s="72"/>
      <c r="C359" s="53"/>
      <c r="D359" s="72"/>
      <c r="E359" s="72"/>
      <c r="F359" s="72"/>
      <c r="G359" s="72"/>
      <c r="H359" s="72"/>
      <c r="I359" s="72"/>
      <c r="J359" s="72"/>
      <c r="K359" s="72"/>
      <c r="L359" s="72"/>
      <c r="M359" s="72"/>
      <c r="N359" s="69"/>
      <c r="O359" s="69"/>
      <c r="P359" s="69"/>
      <c r="Q359" s="69"/>
      <c r="R359" s="69"/>
      <c r="S359" s="69"/>
      <c r="T359" s="69"/>
      <c r="U359" s="69"/>
      <c r="V359" s="69"/>
      <c r="W359" s="69"/>
      <c r="X359" s="69"/>
      <c r="Y359" s="69"/>
      <c r="Z359" s="69"/>
      <c r="AA359" s="69"/>
      <c r="AB359" s="69"/>
      <c r="AC359" s="69"/>
      <c r="AD359" s="69"/>
    </row>
    <row r="360" spans="1:30" x14ac:dyDescent="0.35">
      <c r="A360" s="50"/>
      <c r="B360" s="72"/>
      <c r="C360" s="53"/>
      <c r="D360" s="72"/>
      <c r="E360" s="72"/>
      <c r="F360" s="72"/>
      <c r="G360" s="72"/>
      <c r="H360" s="72"/>
      <c r="I360" s="72"/>
      <c r="J360" s="72"/>
      <c r="K360" s="72"/>
      <c r="L360" s="72"/>
      <c r="M360" s="72"/>
      <c r="N360" s="69"/>
      <c r="O360" s="69"/>
      <c r="P360" s="69"/>
      <c r="Q360" s="69"/>
      <c r="R360" s="69"/>
      <c r="S360" s="69"/>
      <c r="T360" s="69"/>
      <c r="U360" s="69"/>
      <c r="V360" s="69"/>
      <c r="W360" s="69"/>
      <c r="X360" s="69"/>
      <c r="Y360" s="69"/>
      <c r="Z360" s="69"/>
      <c r="AA360" s="69"/>
      <c r="AB360" s="69"/>
      <c r="AC360" s="69"/>
      <c r="AD360" s="69"/>
    </row>
    <row r="361" spans="1:30" x14ac:dyDescent="0.35">
      <c r="A361" s="50"/>
      <c r="B361" s="72"/>
      <c r="C361" s="53"/>
      <c r="D361" s="72"/>
      <c r="E361" s="72"/>
      <c r="F361" s="72"/>
      <c r="G361" s="72"/>
      <c r="H361" s="72"/>
      <c r="I361" s="72"/>
      <c r="J361" s="72"/>
      <c r="K361" s="72"/>
      <c r="L361" s="72"/>
      <c r="M361" s="72"/>
      <c r="N361" s="69"/>
      <c r="O361" s="69"/>
      <c r="P361" s="69"/>
      <c r="Q361" s="69"/>
      <c r="R361" s="69"/>
      <c r="S361" s="69"/>
      <c r="T361" s="69"/>
      <c r="U361" s="69"/>
      <c r="V361" s="69"/>
      <c r="W361" s="69"/>
      <c r="X361" s="69"/>
      <c r="Y361" s="69"/>
      <c r="Z361" s="69"/>
      <c r="AA361" s="69"/>
      <c r="AB361" s="69"/>
      <c r="AC361" s="69"/>
      <c r="AD361" s="69"/>
    </row>
    <row r="362" spans="1:30" x14ac:dyDescent="0.35">
      <c r="A362" s="50"/>
      <c r="B362" s="72"/>
      <c r="C362" s="53"/>
      <c r="D362" s="72"/>
      <c r="E362" s="72"/>
      <c r="F362" s="72"/>
      <c r="G362" s="72"/>
      <c r="H362" s="72"/>
      <c r="I362" s="72"/>
      <c r="J362" s="72"/>
      <c r="K362" s="72"/>
      <c r="L362" s="72"/>
      <c r="M362" s="72"/>
      <c r="N362" s="69"/>
      <c r="O362" s="69"/>
      <c r="P362" s="69"/>
      <c r="Q362" s="69"/>
      <c r="R362" s="69"/>
      <c r="S362" s="69"/>
      <c r="T362" s="69"/>
      <c r="U362" s="69"/>
      <c r="V362" s="69"/>
      <c r="W362" s="69"/>
      <c r="X362" s="69"/>
      <c r="Y362" s="69"/>
      <c r="Z362" s="69"/>
      <c r="AA362" s="69"/>
      <c r="AB362" s="69"/>
      <c r="AC362" s="69"/>
      <c r="AD362" s="69"/>
    </row>
    <row r="363" spans="1:30" x14ac:dyDescent="0.35">
      <c r="A363" s="50"/>
      <c r="B363" s="72"/>
      <c r="C363" s="53"/>
      <c r="D363" s="72"/>
      <c r="E363" s="72"/>
      <c r="F363" s="72"/>
      <c r="G363" s="72"/>
      <c r="H363" s="72"/>
      <c r="I363" s="72"/>
      <c r="J363" s="72"/>
      <c r="K363" s="72"/>
      <c r="L363" s="72"/>
      <c r="M363" s="72"/>
      <c r="N363" s="69"/>
      <c r="O363" s="69"/>
      <c r="P363" s="69"/>
      <c r="Q363" s="69"/>
      <c r="R363" s="69"/>
      <c r="S363" s="69"/>
      <c r="T363" s="69"/>
      <c r="U363" s="69"/>
      <c r="V363" s="69"/>
      <c r="W363" s="69"/>
      <c r="X363" s="69"/>
      <c r="Y363" s="69"/>
      <c r="Z363" s="69"/>
      <c r="AA363" s="69"/>
      <c r="AB363" s="69"/>
      <c r="AC363" s="69"/>
      <c r="AD363" s="69"/>
    </row>
    <row r="364" spans="1:30" x14ac:dyDescent="0.35">
      <c r="A364" s="50"/>
      <c r="B364" s="72"/>
      <c r="C364" s="53"/>
      <c r="D364" s="72"/>
      <c r="E364" s="72"/>
      <c r="F364" s="72"/>
      <c r="G364" s="72"/>
      <c r="H364" s="72"/>
      <c r="I364" s="72"/>
      <c r="J364" s="72"/>
      <c r="K364" s="72"/>
      <c r="L364" s="72"/>
      <c r="M364" s="72"/>
      <c r="N364" s="69"/>
      <c r="O364" s="69"/>
      <c r="P364" s="69"/>
      <c r="Q364" s="69"/>
      <c r="R364" s="69"/>
      <c r="S364" s="69"/>
      <c r="T364" s="69"/>
      <c r="U364" s="69"/>
      <c r="V364" s="69"/>
      <c r="W364" s="69"/>
      <c r="X364" s="69"/>
      <c r="Y364" s="69"/>
      <c r="Z364" s="69"/>
      <c r="AA364" s="69"/>
      <c r="AB364" s="69"/>
      <c r="AC364" s="69"/>
      <c r="AD364" s="69"/>
    </row>
    <row r="365" spans="1:30" x14ac:dyDescent="0.35">
      <c r="A365" s="50"/>
      <c r="B365" s="72"/>
      <c r="C365" s="53"/>
      <c r="D365" s="72"/>
      <c r="E365" s="72"/>
      <c r="F365" s="72"/>
      <c r="G365" s="72"/>
      <c r="H365" s="72"/>
      <c r="I365" s="72"/>
      <c r="J365" s="72"/>
      <c r="K365" s="72"/>
      <c r="L365" s="72"/>
      <c r="M365" s="72"/>
      <c r="N365" s="69"/>
      <c r="O365" s="69"/>
      <c r="P365" s="69"/>
      <c r="Q365" s="69"/>
      <c r="R365" s="69"/>
      <c r="S365" s="69"/>
      <c r="T365" s="69"/>
      <c r="U365" s="69"/>
      <c r="V365" s="69"/>
      <c r="W365" s="69"/>
      <c r="X365" s="69"/>
      <c r="Y365" s="69"/>
      <c r="Z365" s="69"/>
      <c r="AA365" s="69"/>
      <c r="AB365" s="69"/>
      <c r="AC365" s="69"/>
      <c r="AD365" s="69"/>
    </row>
    <row r="366" spans="1:30" x14ac:dyDescent="0.35">
      <c r="A366" s="50"/>
      <c r="B366" s="72"/>
      <c r="C366" s="53"/>
      <c r="D366" s="72"/>
      <c r="E366" s="72"/>
      <c r="F366" s="72"/>
      <c r="G366" s="72"/>
      <c r="H366" s="72"/>
      <c r="I366" s="72"/>
      <c r="J366" s="72"/>
      <c r="K366" s="72"/>
      <c r="L366" s="72"/>
      <c r="M366" s="72"/>
      <c r="N366" s="69"/>
      <c r="O366" s="69"/>
      <c r="P366" s="69"/>
      <c r="Q366" s="69"/>
      <c r="R366" s="69"/>
      <c r="S366" s="69"/>
      <c r="T366" s="69"/>
      <c r="U366" s="69"/>
      <c r="V366" s="69"/>
      <c r="W366" s="69"/>
      <c r="X366" s="69"/>
      <c r="Y366" s="69"/>
      <c r="Z366" s="69"/>
      <c r="AA366" s="69"/>
      <c r="AB366" s="69"/>
      <c r="AC366" s="69"/>
      <c r="AD366" s="69"/>
    </row>
    <row r="367" spans="1:30" x14ac:dyDescent="0.35">
      <c r="A367" s="50"/>
      <c r="B367" s="72"/>
      <c r="C367" s="53"/>
      <c r="D367" s="72"/>
      <c r="E367" s="72"/>
      <c r="F367" s="72"/>
      <c r="G367" s="72"/>
      <c r="H367" s="72"/>
      <c r="I367" s="72"/>
      <c r="J367" s="72"/>
      <c r="K367" s="72"/>
      <c r="L367" s="72"/>
      <c r="M367" s="72"/>
      <c r="N367" s="69"/>
      <c r="O367" s="69"/>
      <c r="P367" s="69"/>
      <c r="Q367" s="69"/>
      <c r="R367" s="69"/>
      <c r="S367" s="69"/>
      <c r="T367" s="69"/>
      <c r="U367" s="69"/>
      <c r="V367" s="69"/>
      <c r="W367" s="69"/>
      <c r="X367" s="69"/>
      <c r="Y367" s="69"/>
      <c r="Z367" s="69"/>
      <c r="AA367" s="69"/>
      <c r="AB367" s="69"/>
      <c r="AC367" s="69"/>
      <c r="AD367" s="69"/>
    </row>
    <row r="368" spans="1:30" x14ac:dyDescent="0.35">
      <c r="A368" s="50"/>
      <c r="B368" s="72"/>
      <c r="C368" s="53"/>
      <c r="D368" s="72"/>
      <c r="E368" s="72"/>
      <c r="F368" s="72"/>
      <c r="G368" s="72"/>
      <c r="H368" s="72"/>
      <c r="I368" s="72"/>
      <c r="J368" s="72"/>
      <c r="K368" s="72"/>
      <c r="L368" s="72"/>
      <c r="M368" s="72"/>
      <c r="N368" s="69"/>
      <c r="O368" s="69"/>
      <c r="P368" s="69"/>
      <c r="Q368" s="69"/>
      <c r="R368" s="69"/>
      <c r="S368" s="69"/>
      <c r="T368" s="69"/>
      <c r="U368" s="69"/>
      <c r="V368" s="69"/>
      <c r="W368" s="69"/>
      <c r="X368" s="69"/>
      <c r="Y368" s="69"/>
      <c r="Z368" s="69"/>
      <c r="AA368" s="69"/>
      <c r="AB368" s="69"/>
      <c r="AC368" s="69"/>
      <c r="AD368" s="69"/>
    </row>
    <row r="369" spans="1:30" x14ac:dyDescent="0.35">
      <c r="A369" s="50"/>
      <c r="B369" s="72"/>
      <c r="C369" s="53"/>
      <c r="D369" s="72"/>
      <c r="E369" s="72"/>
      <c r="F369" s="72"/>
      <c r="G369" s="72"/>
      <c r="H369" s="72"/>
      <c r="I369" s="72"/>
      <c r="J369" s="72"/>
      <c r="K369" s="72"/>
      <c r="L369" s="72"/>
      <c r="M369" s="72"/>
      <c r="N369" s="69"/>
      <c r="O369" s="69"/>
      <c r="P369" s="69"/>
      <c r="Q369" s="69"/>
      <c r="R369" s="69"/>
      <c r="S369" s="69"/>
      <c r="T369" s="69"/>
      <c r="U369" s="69"/>
      <c r="V369" s="69"/>
      <c r="W369" s="69"/>
      <c r="X369" s="69"/>
      <c r="Y369" s="69"/>
      <c r="Z369" s="69"/>
      <c r="AA369" s="69"/>
      <c r="AB369" s="69"/>
      <c r="AC369" s="69"/>
      <c r="AD369" s="69"/>
    </row>
    <row r="370" spans="1:30" x14ac:dyDescent="0.35">
      <c r="A370" s="50"/>
      <c r="B370" s="72"/>
      <c r="C370" s="53"/>
      <c r="D370" s="72"/>
      <c r="E370" s="72"/>
      <c r="F370" s="72"/>
      <c r="G370" s="72"/>
      <c r="H370" s="72"/>
      <c r="I370" s="72"/>
      <c r="J370" s="72"/>
      <c r="K370" s="72"/>
      <c r="L370" s="72"/>
      <c r="M370" s="72"/>
      <c r="N370" s="69"/>
      <c r="O370" s="69"/>
      <c r="P370" s="69"/>
      <c r="Q370" s="69"/>
      <c r="R370" s="69"/>
      <c r="S370" s="69"/>
      <c r="T370" s="69"/>
      <c r="U370" s="69"/>
      <c r="V370" s="69"/>
      <c r="W370" s="69"/>
      <c r="X370" s="69"/>
      <c r="Y370" s="69"/>
      <c r="Z370" s="69"/>
      <c r="AA370" s="69"/>
      <c r="AB370" s="69"/>
      <c r="AC370" s="69"/>
      <c r="AD370" s="69"/>
    </row>
    <row r="371" spans="1:30" x14ac:dyDescent="0.35">
      <c r="A371" s="50"/>
      <c r="B371" s="72"/>
      <c r="C371" s="53"/>
      <c r="D371" s="72"/>
      <c r="E371" s="72"/>
      <c r="F371" s="72"/>
      <c r="G371" s="72"/>
      <c r="H371" s="72"/>
      <c r="I371" s="72"/>
      <c r="J371" s="72"/>
      <c r="K371" s="72"/>
      <c r="L371" s="72"/>
      <c r="M371" s="72"/>
      <c r="N371" s="69"/>
      <c r="O371" s="69"/>
      <c r="P371" s="69"/>
      <c r="Q371" s="69"/>
      <c r="R371" s="69"/>
      <c r="S371" s="69"/>
      <c r="T371" s="69"/>
      <c r="U371" s="69"/>
      <c r="V371" s="69"/>
      <c r="W371" s="69"/>
      <c r="X371" s="69"/>
      <c r="Y371" s="69"/>
      <c r="Z371" s="69"/>
      <c r="AA371" s="69"/>
      <c r="AB371" s="69"/>
      <c r="AC371" s="69"/>
      <c r="AD371" s="69"/>
    </row>
    <row r="372" spans="1:30" x14ac:dyDescent="0.35">
      <c r="A372" s="50"/>
      <c r="B372" s="72"/>
      <c r="C372" s="53"/>
      <c r="D372" s="72"/>
      <c r="E372" s="72"/>
      <c r="F372" s="72"/>
      <c r="G372" s="72"/>
      <c r="H372" s="72"/>
      <c r="I372" s="72"/>
      <c r="J372" s="72"/>
      <c r="K372" s="72"/>
      <c r="L372" s="72"/>
      <c r="M372" s="72"/>
      <c r="N372" s="69"/>
      <c r="O372" s="69"/>
      <c r="P372" s="69"/>
      <c r="Q372" s="69"/>
      <c r="R372" s="69"/>
      <c r="S372" s="69"/>
      <c r="T372" s="69"/>
      <c r="U372" s="69"/>
      <c r="V372" s="69"/>
      <c r="W372" s="69"/>
      <c r="X372" s="69"/>
      <c r="Y372" s="69"/>
      <c r="Z372" s="69"/>
      <c r="AA372" s="69"/>
      <c r="AB372" s="69"/>
      <c r="AC372" s="69"/>
      <c r="AD372" s="69"/>
    </row>
    <row r="373" spans="1:30" x14ac:dyDescent="0.35">
      <c r="A373" s="50"/>
      <c r="B373" s="72"/>
      <c r="C373" s="53"/>
      <c r="D373" s="72"/>
      <c r="E373" s="72"/>
      <c r="F373" s="72"/>
      <c r="G373" s="72"/>
      <c r="H373" s="72"/>
      <c r="I373" s="72"/>
      <c r="J373" s="72"/>
      <c r="K373" s="72"/>
      <c r="L373" s="72"/>
      <c r="M373" s="72"/>
      <c r="N373" s="69"/>
      <c r="O373" s="69"/>
      <c r="P373" s="69"/>
      <c r="Q373" s="69"/>
      <c r="R373" s="69"/>
      <c r="S373" s="69"/>
      <c r="T373" s="69"/>
      <c r="U373" s="69"/>
      <c r="V373" s="69"/>
      <c r="W373" s="69"/>
      <c r="X373" s="69"/>
      <c r="Y373" s="69"/>
      <c r="Z373" s="69"/>
      <c r="AA373" s="69"/>
      <c r="AB373" s="69"/>
      <c r="AC373" s="69"/>
      <c r="AD373" s="69"/>
    </row>
    <row r="374" spans="1:30" x14ac:dyDescent="0.35">
      <c r="A374" s="50"/>
      <c r="B374" s="72"/>
      <c r="C374" s="53"/>
      <c r="D374" s="72"/>
      <c r="E374" s="72"/>
      <c r="F374" s="72"/>
      <c r="G374" s="72"/>
      <c r="H374" s="72"/>
      <c r="I374" s="72"/>
      <c r="J374" s="72"/>
      <c r="K374" s="72"/>
      <c r="L374" s="72"/>
      <c r="M374" s="72"/>
      <c r="N374" s="69"/>
      <c r="O374" s="69"/>
      <c r="P374" s="69"/>
      <c r="Q374" s="69"/>
      <c r="R374" s="69"/>
      <c r="S374" s="69"/>
      <c r="T374" s="69"/>
      <c r="U374" s="69"/>
      <c r="V374" s="69"/>
      <c r="W374" s="69"/>
      <c r="X374" s="69"/>
      <c r="Y374" s="69"/>
      <c r="Z374" s="69"/>
      <c r="AA374" s="69"/>
      <c r="AB374" s="69"/>
      <c r="AC374" s="69"/>
      <c r="AD374" s="69"/>
    </row>
    <row r="375" spans="1:30" x14ac:dyDescent="0.35">
      <c r="A375" s="50"/>
      <c r="B375" s="72"/>
      <c r="C375" s="53"/>
      <c r="D375" s="72"/>
      <c r="E375" s="72"/>
      <c r="F375" s="72"/>
      <c r="G375" s="72"/>
      <c r="H375" s="72"/>
      <c r="I375" s="72"/>
      <c r="J375" s="72"/>
      <c r="K375" s="72"/>
      <c r="L375" s="72"/>
      <c r="M375" s="72"/>
      <c r="N375" s="69"/>
      <c r="O375" s="69"/>
      <c r="P375" s="69"/>
      <c r="Q375" s="69"/>
      <c r="R375" s="69"/>
      <c r="S375" s="69"/>
      <c r="T375" s="69"/>
      <c r="U375" s="69"/>
      <c r="V375" s="69"/>
      <c r="W375" s="69"/>
      <c r="X375" s="69"/>
      <c r="Y375" s="69"/>
      <c r="Z375" s="69"/>
      <c r="AA375" s="69"/>
      <c r="AB375" s="69"/>
      <c r="AC375" s="69"/>
      <c r="AD375" s="69"/>
    </row>
    <row r="376" spans="1:30" x14ac:dyDescent="0.35">
      <c r="A376" s="50"/>
      <c r="B376" s="72"/>
      <c r="C376" s="53"/>
      <c r="D376" s="72"/>
      <c r="E376" s="72"/>
      <c r="F376" s="72"/>
      <c r="G376" s="72"/>
      <c r="H376" s="72"/>
      <c r="I376" s="72"/>
      <c r="J376" s="72"/>
      <c r="K376" s="72"/>
      <c r="L376" s="72"/>
      <c r="M376" s="72"/>
      <c r="N376" s="69"/>
      <c r="O376" s="69"/>
      <c r="P376" s="69"/>
      <c r="Q376" s="69"/>
      <c r="R376" s="69"/>
      <c r="S376" s="69"/>
      <c r="T376" s="69"/>
      <c r="U376" s="69"/>
      <c r="V376" s="69"/>
      <c r="W376" s="69"/>
      <c r="X376" s="69"/>
      <c r="Y376" s="69"/>
      <c r="Z376" s="69"/>
      <c r="AA376" s="69"/>
      <c r="AB376" s="69"/>
      <c r="AC376" s="69"/>
      <c r="AD376" s="69"/>
    </row>
    <row r="377" spans="1:30" x14ac:dyDescent="0.35">
      <c r="A377" s="50"/>
      <c r="B377" s="72"/>
      <c r="C377" s="53"/>
      <c r="D377" s="72"/>
      <c r="E377" s="72"/>
      <c r="F377" s="72"/>
      <c r="G377" s="72"/>
      <c r="H377" s="72"/>
      <c r="I377" s="72"/>
      <c r="J377" s="72"/>
      <c r="K377" s="72"/>
      <c r="L377" s="72"/>
      <c r="M377" s="72"/>
      <c r="N377" s="69"/>
      <c r="O377" s="69"/>
      <c r="P377" s="69"/>
      <c r="Q377" s="69"/>
      <c r="R377" s="69"/>
      <c r="S377" s="69"/>
      <c r="T377" s="69"/>
      <c r="U377" s="69"/>
      <c r="V377" s="69"/>
      <c r="W377" s="69"/>
      <c r="X377" s="69"/>
      <c r="Y377" s="69"/>
      <c r="Z377" s="69"/>
      <c r="AA377" s="69"/>
      <c r="AB377" s="69"/>
      <c r="AC377" s="69"/>
      <c r="AD377" s="69"/>
    </row>
    <row r="378" spans="1:30" x14ac:dyDescent="0.35">
      <c r="A378" s="50"/>
      <c r="B378" s="72"/>
      <c r="C378" s="53"/>
      <c r="D378" s="72"/>
      <c r="E378" s="72"/>
      <c r="F378" s="72"/>
      <c r="G378" s="72"/>
      <c r="H378" s="72"/>
      <c r="I378" s="72"/>
      <c r="J378" s="72"/>
      <c r="K378" s="72"/>
      <c r="L378" s="72"/>
      <c r="M378" s="72"/>
      <c r="N378" s="69"/>
      <c r="O378" s="69"/>
      <c r="P378" s="69"/>
      <c r="Q378" s="69"/>
      <c r="R378" s="69"/>
      <c r="S378" s="69"/>
      <c r="T378" s="69"/>
      <c r="U378" s="69"/>
      <c r="V378" s="69"/>
      <c r="W378" s="69"/>
      <c r="X378" s="69"/>
      <c r="Y378" s="69"/>
      <c r="Z378" s="69"/>
      <c r="AA378" s="69"/>
      <c r="AB378" s="69"/>
      <c r="AC378" s="69"/>
      <c r="AD378" s="69"/>
    </row>
    <row r="379" spans="1:30" x14ac:dyDescent="0.35">
      <c r="A379" s="50"/>
      <c r="B379" s="72"/>
      <c r="C379" s="53"/>
      <c r="D379" s="72"/>
      <c r="E379" s="72"/>
      <c r="F379" s="72"/>
      <c r="G379" s="72"/>
      <c r="H379" s="72"/>
      <c r="I379" s="72"/>
      <c r="J379" s="72"/>
      <c r="K379" s="72"/>
      <c r="L379" s="72"/>
      <c r="M379" s="72"/>
      <c r="N379" s="69"/>
      <c r="O379" s="69"/>
      <c r="P379" s="69"/>
      <c r="Q379" s="69"/>
      <c r="R379" s="69"/>
      <c r="S379" s="69"/>
      <c r="T379" s="69"/>
      <c r="U379" s="69"/>
      <c r="V379" s="69"/>
      <c r="W379" s="69"/>
      <c r="X379" s="69"/>
      <c r="Y379" s="69"/>
      <c r="Z379" s="69"/>
      <c r="AA379" s="69"/>
      <c r="AB379" s="69"/>
      <c r="AC379" s="69"/>
      <c r="AD379" s="69"/>
    </row>
    <row r="380" spans="1:30" x14ac:dyDescent="0.35">
      <c r="A380" s="50"/>
      <c r="B380" s="72"/>
      <c r="C380" s="53"/>
      <c r="D380" s="72"/>
      <c r="E380" s="72"/>
      <c r="F380" s="72"/>
      <c r="G380" s="72"/>
      <c r="H380" s="72"/>
      <c r="I380" s="72"/>
      <c r="J380" s="72"/>
      <c r="K380" s="72"/>
      <c r="L380" s="72"/>
      <c r="M380" s="72"/>
      <c r="N380" s="69"/>
      <c r="O380" s="69"/>
      <c r="P380" s="69"/>
      <c r="Q380" s="69"/>
      <c r="R380" s="69"/>
      <c r="S380" s="69"/>
      <c r="T380" s="69"/>
      <c r="U380" s="69"/>
      <c r="V380" s="69"/>
      <c r="W380" s="69"/>
      <c r="X380" s="69"/>
      <c r="Y380" s="69"/>
      <c r="Z380" s="69"/>
      <c r="AA380" s="69"/>
      <c r="AB380" s="69"/>
      <c r="AC380" s="69"/>
      <c r="AD380" s="69"/>
    </row>
    <row r="381" spans="1:30" x14ac:dyDescent="0.35">
      <c r="A381" s="50"/>
      <c r="B381" s="72"/>
      <c r="C381" s="53"/>
      <c r="D381" s="72"/>
      <c r="E381" s="72"/>
      <c r="F381" s="72"/>
      <c r="G381" s="72"/>
      <c r="H381" s="72"/>
      <c r="I381" s="72"/>
      <c r="J381" s="72"/>
      <c r="K381" s="72"/>
      <c r="L381" s="72"/>
      <c r="M381" s="72"/>
      <c r="N381" s="69"/>
      <c r="O381" s="69"/>
      <c r="P381" s="69"/>
      <c r="Q381" s="69"/>
      <c r="R381" s="69"/>
      <c r="S381" s="69"/>
      <c r="T381" s="69"/>
      <c r="U381" s="69"/>
      <c r="V381" s="69"/>
      <c r="W381" s="69"/>
      <c r="X381" s="69"/>
      <c r="Y381" s="69"/>
      <c r="Z381" s="69"/>
      <c r="AA381" s="69"/>
      <c r="AB381" s="69"/>
      <c r="AC381" s="69"/>
      <c r="AD381" s="69"/>
    </row>
    <row r="382" spans="1:30" x14ac:dyDescent="0.35">
      <c r="A382" s="50"/>
      <c r="B382" s="72"/>
      <c r="C382" s="53"/>
      <c r="D382" s="72"/>
      <c r="E382" s="72"/>
      <c r="F382" s="72"/>
      <c r="G382" s="72"/>
      <c r="H382" s="72"/>
      <c r="I382" s="72"/>
      <c r="J382" s="72"/>
      <c r="K382" s="72"/>
      <c r="L382" s="72"/>
      <c r="M382" s="72"/>
      <c r="N382" s="69"/>
      <c r="O382" s="69"/>
      <c r="P382" s="69"/>
      <c r="Q382" s="69"/>
      <c r="R382" s="69"/>
      <c r="S382" s="69"/>
      <c r="T382" s="69"/>
      <c r="U382" s="69"/>
      <c r="V382" s="69"/>
      <c r="W382" s="69"/>
      <c r="X382" s="69"/>
      <c r="Y382" s="69"/>
      <c r="Z382" s="69"/>
      <c r="AA382" s="69"/>
      <c r="AB382" s="69"/>
      <c r="AC382" s="69"/>
      <c r="AD382" s="69"/>
    </row>
    <row r="383" spans="1:30" x14ac:dyDescent="0.35">
      <c r="A383" s="50"/>
      <c r="B383" s="72"/>
      <c r="C383" s="53"/>
      <c r="D383" s="72"/>
      <c r="E383" s="72"/>
      <c r="F383" s="72"/>
      <c r="G383" s="72"/>
      <c r="H383" s="72"/>
      <c r="I383" s="72"/>
      <c r="J383" s="72"/>
      <c r="K383" s="72"/>
      <c r="L383" s="72"/>
      <c r="M383" s="72"/>
      <c r="N383" s="69"/>
      <c r="O383" s="69"/>
      <c r="P383" s="69"/>
      <c r="Q383" s="69"/>
      <c r="R383" s="69"/>
      <c r="S383" s="69"/>
      <c r="T383" s="69"/>
      <c r="U383" s="69"/>
      <c r="V383" s="69"/>
      <c r="W383" s="69"/>
      <c r="X383" s="69"/>
      <c r="Y383" s="69"/>
      <c r="Z383" s="69"/>
      <c r="AA383" s="69"/>
      <c r="AB383" s="69"/>
      <c r="AC383" s="69"/>
      <c r="AD383" s="69"/>
    </row>
    <row r="384" spans="1:30" x14ac:dyDescent="0.35">
      <c r="A384" s="50"/>
      <c r="B384" s="72"/>
      <c r="C384" s="53"/>
      <c r="D384" s="72"/>
      <c r="E384" s="72"/>
      <c r="F384" s="72"/>
      <c r="G384" s="72"/>
      <c r="H384" s="72"/>
      <c r="I384" s="72"/>
      <c r="J384" s="72"/>
      <c r="K384" s="72"/>
      <c r="L384" s="72"/>
      <c r="M384" s="72"/>
      <c r="N384" s="69"/>
      <c r="O384" s="69"/>
      <c r="P384" s="69"/>
      <c r="Q384" s="69"/>
      <c r="R384" s="69"/>
      <c r="S384" s="69"/>
      <c r="T384" s="69"/>
      <c r="U384" s="69"/>
      <c r="V384" s="69"/>
      <c r="W384" s="69"/>
      <c r="X384" s="69"/>
      <c r="Y384" s="69"/>
      <c r="Z384" s="69"/>
      <c r="AA384" s="69"/>
      <c r="AB384" s="69"/>
      <c r="AC384" s="69"/>
      <c r="AD384" s="69"/>
    </row>
    <row r="385" spans="1:30" x14ac:dyDescent="0.35">
      <c r="A385" s="50"/>
      <c r="B385" s="72"/>
      <c r="C385" s="53"/>
      <c r="D385" s="72"/>
      <c r="E385" s="72"/>
      <c r="F385" s="72"/>
      <c r="G385" s="72"/>
      <c r="H385" s="72"/>
      <c r="I385" s="72"/>
      <c r="J385" s="72"/>
      <c r="K385" s="72"/>
      <c r="L385" s="72"/>
      <c r="M385" s="72"/>
      <c r="N385" s="69"/>
      <c r="O385" s="69"/>
      <c r="P385" s="69"/>
      <c r="Q385" s="69"/>
      <c r="R385" s="69"/>
      <c r="S385" s="69"/>
      <c r="T385" s="69"/>
      <c r="U385" s="69"/>
      <c r="V385" s="69"/>
      <c r="W385" s="69"/>
      <c r="X385" s="69"/>
      <c r="Y385" s="69"/>
      <c r="Z385" s="69"/>
      <c r="AA385" s="69"/>
      <c r="AB385" s="69"/>
      <c r="AC385" s="69"/>
      <c r="AD385" s="69"/>
    </row>
    <row r="386" spans="1:30" x14ac:dyDescent="0.35">
      <c r="A386" s="50"/>
      <c r="B386" s="72"/>
      <c r="C386" s="53"/>
      <c r="D386" s="72"/>
      <c r="E386" s="72"/>
      <c r="F386" s="72"/>
      <c r="G386" s="72"/>
      <c r="H386" s="72"/>
      <c r="I386" s="72"/>
      <c r="J386" s="72"/>
      <c r="K386" s="72"/>
      <c r="L386" s="72"/>
      <c r="M386" s="72"/>
      <c r="N386" s="69"/>
      <c r="O386" s="69"/>
      <c r="P386" s="69"/>
      <c r="Q386" s="69"/>
      <c r="R386" s="69"/>
      <c r="S386" s="69"/>
      <c r="T386" s="69"/>
      <c r="U386" s="69"/>
      <c r="V386" s="69"/>
      <c r="W386" s="69"/>
      <c r="X386" s="69"/>
      <c r="Y386" s="69"/>
      <c r="Z386" s="69"/>
      <c r="AA386" s="69"/>
      <c r="AB386" s="69"/>
      <c r="AC386" s="69"/>
      <c r="AD386" s="69"/>
    </row>
    <row r="387" spans="1:30" x14ac:dyDescent="0.35">
      <c r="A387" s="50"/>
      <c r="B387" s="72"/>
      <c r="C387" s="53"/>
      <c r="D387" s="72"/>
      <c r="E387" s="72"/>
      <c r="F387" s="72"/>
      <c r="G387" s="72"/>
      <c r="H387" s="72"/>
      <c r="I387" s="72"/>
      <c r="J387" s="72"/>
      <c r="K387" s="72"/>
      <c r="L387" s="72"/>
      <c r="M387" s="72"/>
      <c r="N387" s="69"/>
      <c r="O387" s="69"/>
      <c r="P387" s="69"/>
      <c r="Q387" s="69"/>
      <c r="R387" s="69"/>
      <c r="S387" s="69"/>
      <c r="T387" s="69"/>
      <c r="U387" s="69"/>
      <c r="V387" s="69"/>
      <c r="W387" s="69"/>
      <c r="X387" s="69"/>
      <c r="Y387" s="69"/>
      <c r="Z387" s="69"/>
      <c r="AA387" s="69"/>
      <c r="AB387" s="69"/>
      <c r="AC387" s="69"/>
      <c r="AD387" s="69"/>
    </row>
    <row r="388" spans="1:30" x14ac:dyDescent="0.35">
      <c r="A388" s="50"/>
      <c r="B388" s="72"/>
      <c r="C388" s="53"/>
      <c r="D388" s="72"/>
      <c r="E388" s="72"/>
      <c r="F388" s="72"/>
      <c r="G388" s="72"/>
      <c r="H388" s="72"/>
      <c r="I388" s="72"/>
      <c r="J388" s="72"/>
      <c r="K388" s="72"/>
      <c r="L388" s="72"/>
      <c r="M388" s="72"/>
      <c r="N388" s="69"/>
      <c r="O388" s="69"/>
      <c r="P388" s="69"/>
      <c r="Q388" s="69"/>
      <c r="R388" s="69"/>
      <c r="S388" s="69"/>
      <c r="T388" s="69"/>
      <c r="U388" s="69"/>
      <c r="V388" s="69"/>
      <c r="W388" s="69"/>
      <c r="X388" s="69"/>
      <c r="Y388" s="69"/>
      <c r="Z388" s="69"/>
      <c r="AA388" s="69"/>
      <c r="AB388" s="69"/>
      <c r="AC388" s="69"/>
      <c r="AD388" s="69"/>
    </row>
    <row r="389" spans="1:30" x14ac:dyDescent="0.35">
      <c r="A389" s="50"/>
      <c r="B389" s="72"/>
      <c r="C389" s="53"/>
      <c r="D389" s="72"/>
      <c r="E389" s="72"/>
      <c r="F389" s="72"/>
      <c r="G389" s="72"/>
      <c r="H389" s="72"/>
      <c r="I389" s="72"/>
      <c r="J389" s="72"/>
      <c r="K389" s="72"/>
      <c r="L389" s="72"/>
      <c r="M389" s="72"/>
      <c r="N389" s="69"/>
      <c r="O389" s="69"/>
      <c r="P389" s="69"/>
      <c r="Q389" s="69"/>
      <c r="R389" s="69"/>
      <c r="S389" s="69"/>
      <c r="T389" s="69"/>
      <c r="U389" s="69"/>
      <c r="V389" s="69"/>
      <c r="W389" s="69"/>
      <c r="X389" s="69"/>
      <c r="Y389" s="69"/>
      <c r="Z389" s="69"/>
      <c r="AA389" s="69"/>
      <c r="AB389" s="69"/>
      <c r="AC389" s="69"/>
      <c r="AD389" s="69"/>
    </row>
    <row r="390" spans="1:30" x14ac:dyDescent="0.35">
      <c r="A390" s="50"/>
      <c r="B390" s="72"/>
      <c r="C390" s="53"/>
      <c r="D390" s="72"/>
      <c r="E390" s="72"/>
      <c r="F390" s="72"/>
      <c r="G390" s="72"/>
      <c r="H390" s="72"/>
      <c r="I390" s="72"/>
      <c r="J390" s="72"/>
      <c r="K390" s="72"/>
      <c r="L390" s="72"/>
      <c r="M390" s="72"/>
      <c r="N390" s="69"/>
      <c r="O390" s="69"/>
      <c r="P390" s="69"/>
      <c r="Q390" s="69"/>
      <c r="R390" s="69"/>
      <c r="S390" s="69"/>
      <c r="T390" s="69"/>
      <c r="U390" s="69"/>
      <c r="V390" s="69"/>
      <c r="W390" s="69"/>
      <c r="X390" s="69"/>
      <c r="Y390" s="69"/>
      <c r="Z390" s="69"/>
      <c r="AA390" s="69"/>
      <c r="AB390" s="69"/>
      <c r="AC390" s="69"/>
      <c r="AD390" s="69"/>
    </row>
    <row r="391" spans="1:30" x14ac:dyDescent="0.35">
      <c r="A391" s="50"/>
      <c r="B391" s="72"/>
      <c r="C391" s="53"/>
      <c r="D391" s="72"/>
      <c r="E391" s="72"/>
      <c r="F391" s="72"/>
      <c r="G391" s="72"/>
      <c r="H391" s="72"/>
      <c r="I391" s="72"/>
      <c r="J391" s="72"/>
      <c r="K391" s="72"/>
      <c r="L391" s="72"/>
      <c r="M391" s="72"/>
      <c r="N391" s="69"/>
      <c r="O391" s="69"/>
      <c r="P391" s="69"/>
      <c r="Q391" s="69"/>
      <c r="R391" s="69"/>
      <c r="S391" s="69"/>
      <c r="T391" s="69"/>
      <c r="U391" s="69"/>
      <c r="V391" s="69"/>
      <c r="W391" s="69"/>
      <c r="X391" s="69"/>
      <c r="Y391" s="69"/>
      <c r="Z391" s="69"/>
      <c r="AA391" s="69"/>
      <c r="AB391" s="69"/>
      <c r="AC391" s="69"/>
      <c r="AD391" s="69"/>
    </row>
    <row r="392" spans="1:30" x14ac:dyDescent="0.35">
      <c r="A392" s="50"/>
      <c r="B392" s="72"/>
      <c r="C392" s="53"/>
      <c r="D392" s="72"/>
      <c r="E392" s="72"/>
      <c r="F392" s="72"/>
      <c r="G392" s="72"/>
      <c r="H392" s="72"/>
      <c r="I392" s="72"/>
      <c r="J392" s="72"/>
      <c r="K392" s="72"/>
      <c r="L392" s="72"/>
      <c r="M392" s="72"/>
      <c r="N392" s="69"/>
      <c r="O392" s="69"/>
      <c r="P392" s="69"/>
      <c r="Q392" s="69"/>
      <c r="R392" s="69"/>
      <c r="S392" s="69"/>
      <c r="T392" s="69"/>
      <c r="U392" s="69"/>
      <c r="V392" s="69"/>
      <c r="W392" s="69"/>
      <c r="X392" s="69"/>
      <c r="Y392" s="69"/>
      <c r="Z392" s="69"/>
      <c r="AA392" s="69"/>
      <c r="AB392" s="69"/>
      <c r="AC392" s="69"/>
      <c r="AD392" s="69"/>
    </row>
    <row r="393" spans="1:30" x14ac:dyDescent="0.35">
      <c r="A393" s="50"/>
      <c r="B393" s="72"/>
      <c r="C393" s="53"/>
      <c r="D393" s="72"/>
      <c r="E393" s="72"/>
      <c r="F393" s="72"/>
      <c r="G393" s="72"/>
      <c r="H393" s="72"/>
      <c r="I393" s="72"/>
      <c r="J393" s="72"/>
      <c r="K393" s="72"/>
      <c r="L393" s="72"/>
      <c r="M393" s="72"/>
      <c r="N393" s="69"/>
      <c r="O393" s="69"/>
      <c r="P393" s="69"/>
      <c r="Q393" s="69"/>
      <c r="R393" s="69"/>
      <c r="S393" s="69"/>
      <c r="T393" s="69"/>
      <c r="U393" s="69"/>
      <c r="V393" s="69"/>
      <c r="W393" s="69"/>
      <c r="X393" s="69"/>
      <c r="Y393" s="69"/>
      <c r="Z393" s="69"/>
      <c r="AA393" s="69"/>
      <c r="AB393" s="69"/>
      <c r="AC393" s="69"/>
      <c r="AD393" s="69"/>
    </row>
    <row r="394" spans="1:30" x14ac:dyDescent="0.35">
      <c r="A394" s="50"/>
      <c r="B394" s="72"/>
      <c r="C394" s="53"/>
      <c r="D394" s="72"/>
      <c r="E394" s="72"/>
      <c r="F394" s="72"/>
      <c r="G394" s="72"/>
      <c r="H394" s="72"/>
      <c r="I394" s="72"/>
      <c r="J394" s="72"/>
      <c r="K394" s="72"/>
      <c r="L394" s="72"/>
      <c r="M394" s="72"/>
      <c r="N394" s="69"/>
      <c r="O394" s="69"/>
      <c r="P394" s="69"/>
      <c r="Q394" s="69"/>
      <c r="R394" s="69"/>
      <c r="S394" s="69"/>
      <c r="T394" s="69"/>
      <c r="U394" s="69"/>
      <c r="V394" s="69"/>
      <c r="W394" s="69"/>
      <c r="X394" s="69"/>
      <c r="Y394" s="69"/>
      <c r="Z394" s="69"/>
      <c r="AA394" s="69"/>
      <c r="AB394" s="69"/>
      <c r="AC394" s="69"/>
      <c r="AD394" s="69"/>
    </row>
    <row r="395" spans="1:30" x14ac:dyDescent="0.35">
      <c r="A395" s="50"/>
      <c r="B395" s="72"/>
      <c r="C395" s="53"/>
      <c r="D395" s="72"/>
      <c r="E395" s="72"/>
      <c r="F395" s="72"/>
      <c r="G395" s="72"/>
      <c r="H395" s="72"/>
      <c r="I395" s="72"/>
      <c r="J395" s="72"/>
      <c r="K395" s="72"/>
      <c r="L395" s="72"/>
      <c r="M395" s="72"/>
      <c r="N395" s="69"/>
      <c r="O395" s="69"/>
      <c r="P395" s="69"/>
      <c r="Q395" s="69"/>
      <c r="R395" s="69"/>
      <c r="S395" s="69"/>
      <c r="T395" s="69"/>
      <c r="U395" s="69"/>
      <c r="V395" s="69"/>
      <c r="W395" s="69"/>
      <c r="X395" s="69"/>
      <c r="Y395" s="69"/>
      <c r="Z395" s="69"/>
      <c r="AA395" s="69"/>
      <c r="AB395" s="69"/>
      <c r="AC395" s="69"/>
      <c r="AD395" s="69"/>
    </row>
    <row r="396" spans="1:30" x14ac:dyDescent="0.35">
      <c r="A396" s="50"/>
      <c r="B396" s="72"/>
      <c r="C396" s="53"/>
      <c r="D396" s="72"/>
      <c r="E396" s="72"/>
      <c r="F396" s="72"/>
      <c r="G396" s="72"/>
      <c r="H396" s="72"/>
      <c r="I396" s="72"/>
      <c r="J396" s="72"/>
      <c r="K396" s="72"/>
      <c r="L396" s="72"/>
      <c r="M396" s="72"/>
      <c r="N396" s="69"/>
      <c r="O396" s="69"/>
      <c r="P396" s="69"/>
      <c r="Q396" s="69"/>
      <c r="R396" s="69"/>
      <c r="S396" s="69"/>
      <c r="T396" s="69"/>
      <c r="U396" s="69"/>
      <c r="V396" s="69"/>
      <c r="W396" s="69"/>
      <c r="X396" s="69"/>
      <c r="Y396" s="69"/>
      <c r="Z396" s="69"/>
      <c r="AA396" s="69"/>
      <c r="AB396" s="69"/>
      <c r="AC396" s="69"/>
      <c r="AD396" s="69"/>
    </row>
    <row r="397" spans="1:30" x14ac:dyDescent="0.35">
      <c r="A397" s="50"/>
      <c r="B397" s="72"/>
      <c r="C397" s="53"/>
      <c r="D397" s="72"/>
      <c r="E397" s="72"/>
      <c r="F397" s="72"/>
      <c r="G397" s="72"/>
      <c r="H397" s="72"/>
      <c r="I397" s="72"/>
      <c r="J397" s="72"/>
      <c r="K397" s="72"/>
      <c r="L397" s="72"/>
      <c r="M397" s="72"/>
      <c r="N397" s="69"/>
      <c r="O397" s="69"/>
      <c r="P397" s="69"/>
      <c r="Q397" s="69"/>
      <c r="R397" s="69"/>
      <c r="S397" s="69"/>
      <c r="T397" s="69"/>
      <c r="U397" s="69"/>
      <c r="V397" s="69"/>
      <c r="W397" s="69"/>
      <c r="X397" s="69"/>
      <c r="Y397" s="69"/>
      <c r="Z397" s="69"/>
      <c r="AA397" s="69"/>
      <c r="AB397" s="69"/>
      <c r="AC397" s="69"/>
      <c r="AD397" s="69"/>
    </row>
    <row r="398" spans="1:30" s="52" customFormat="1" x14ac:dyDescent="0.35">
      <c r="A398" s="50"/>
      <c r="B398" s="72"/>
      <c r="C398" s="72"/>
      <c r="D398" s="72"/>
      <c r="E398" s="72"/>
      <c r="F398" s="72"/>
      <c r="G398" s="72"/>
      <c r="H398" s="72"/>
      <c r="I398" s="72"/>
      <c r="J398" s="72"/>
      <c r="K398" s="72"/>
      <c r="L398" s="72"/>
      <c r="M398" s="72"/>
      <c r="N398" s="69"/>
      <c r="O398" s="72"/>
      <c r="P398" s="72"/>
      <c r="Q398" s="72"/>
      <c r="R398" s="72"/>
      <c r="S398" s="72"/>
      <c r="T398" s="72"/>
      <c r="U398" s="72"/>
      <c r="V398" s="72"/>
      <c r="W398" s="72"/>
      <c r="X398" s="72"/>
      <c r="Y398" s="72"/>
      <c r="Z398" s="72"/>
      <c r="AA398" s="72"/>
      <c r="AB398" s="72"/>
      <c r="AC398" s="72"/>
      <c r="AD398" s="72"/>
    </row>
    <row r="399" spans="1:30" x14ac:dyDescent="0.35">
      <c r="A399" s="50"/>
      <c r="B399" s="72"/>
      <c r="C399" s="53"/>
      <c r="D399" s="72"/>
      <c r="E399" s="72"/>
      <c r="F399" s="72"/>
      <c r="G399" s="72"/>
      <c r="H399" s="72"/>
      <c r="I399" s="72"/>
      <c r="J399" s="72"/>
      <c r="K399" s="72"/>
      <c r="L399" s="72"/>
      <c r="M399" s="72"/>
      <c r="N399" s="69"/>
      <c r="O399" s="69"/>
      <c r="P399" s="69"/>
      <c r="Q399" s="69"/>
      <c r="R399" s="69"/>
      <c r="S399" s="69"/>
      <c r="T399" s="69"/>
      <c r="U399" s="69"/>
      <c r="V399" s="69"/>
      <c r="W399" s="69"/>
      <c r="X399" s="69"/>
      <c r="Y399" s="69"/>
      <c r="Z399" s="69"/>
      <c r="AA399" s="69"/>
      <c r="AB399" s="69"/>
      <c r="AC399" s="69"/>
      <c r="AD399" s="69"/>
    </row>
    <row r="400" spans="1:30" x14ac:dyDescent="0.35">
      <c r="A400" s="50"/>
      <c r="B400" s="72"/>
      <c r="C400" s="53"/>
      <c r="D400" s="72"/>
      <c r="E400" s="72"/>
      <c r="F400" s="72"/>
      <c r="G400" s="72"/>
      <c r="H400" s="72"/>
      <c r="I400" s="72"/>
      <c r="J400" s="72"/>
      <c r="K400" s="72"/>
      <c r="L400" s="72"/>
      <c r="M400" s="72"/>
      <c r="N400" s="69"/>
      <c r="O400" s="69"/>
      <c r="P400" s="69"/>
      <c r="Q400" s="69"/>
      <c r="R400" s="69"/>
      <c r="S400" s="69"/>
      <c r="T400" s="69"/>
      <c r="U400" s="69"/>
      <c r="V400" s="69"/>
      <c r="W400" s="69"/>
      <c r="X400" s="69"/>
      <c r="Y400" s="69"/>
      <c r="Z400" s="69"/>
      <c r="AA400" s="69"/>
      <c r="AB400" s="69"/>
      <c r="AC400" s="69"/>
      <c r="AD400" s="69"/>
    </row>
    <row r="401" spans="1:30" x14ac:dyDescent="0.35">
      <c r="A401" s="50"/>
      <c r="B401" s="72"/>
      <c r="C401" s="53"/>
      <c r="D401" s="72"/>
      <c r="E401" s="72"/>
      <c r="F401" s="72"/>
      <c r="G401" s="72"/>
      <c r="H401" s="72"/>
      <c r="I401" s="72"/>
      <c r="J401" s="72"/>
      <c r="K401" s="72"/>
      <c r="L401" s="72"/>
      <c r="M401" s="72"/>
      <c r="N401" s="69"/>
      <c r="O401" s="69"/>
      <c r="P401" s="69"/>
      <c r="Q401" s="69"/>
      <c r="R401" s="69"/>
      <c r="S401" s="69"/>
      <c r="T401" s="69"/>
      <c r="U401" s="69"/>
      <c r="V401" s="69"/>
      <c r="W401" s="69"/>
      <c r="X401" s="69"/>
      <c r="Y401" s="69"/>
      <c r="Z401" s="69"/>
      <c r="AA401" s="69"/>
      <c r="AB401" s="69"/>
      <c r="AC401" s="69"/>
      <c r="AD401" s="69"/>
    </row>
    <row r="402" spans="1:30" x14ac:dyDescent="0.35">
      <c r="A402" s="50"/>
      <c r="B402" s="72"/>
      <c r="C402" s="53"/>
      <c r="D402" s="72"/>
      <c r="E402" s="72"/>
      <c r="F402" s="72"/>
      <c r="G402" s="72"/>
      <c r="H402" s="72"/>
      <c r="I402" s="72"/>
      <c r="J402" s="72"/>
      <c r="K402" s="72"/>
      <c r="L402" s="72"/>
      <c r="M402" s="72"/>
      <c r="N402" s="69"/>
      <c r="O402" s="69"/>
      <c r="P402" s="69"/>
      <c r="Q402" s="69"/>
      <c r="R402" s="69"/>
      <c r="S402" s="69"/>
      <c r="T402" s="69"/>
      <c r="U402" s="69"/>
      <c r="V402" s="69"/>
      <c r="W402" s="69"/>
      <c r="X402" s="69"/>
      <c r="Y402" s="69"/>
      <c r="Z402" s="69"/>
      <c r="AA402" s="69"/>
      <c r="AB402" s="69"/>
      <c r="AC402" s="69"/>
      <c r="AD402" s="69"/>
    </row>
    <row r="403" spans="1:30" x14ac:dyDescent="0.35">
      <c r="A403" s="50"/>
      <c r="B403" s="72"/>
      <c r="C403" s="53"/>
      <c r="D403" s="72"/>
      <c r="E403" s="72"/>
      <c r="F403" s="72"/>
      <c r="G403" s="72"/>
      <c r="H403" s="72"/>
      <c r="I403" s="72"/>
      <c r="J403" s="72"/>
      <c r="K403" s="72"/>
      <c r="L403" s="72"/>
      <c r="M403" s="72"/>
      <c r="N403" s="69"/>
      <c r="O403" s="69"/>
      <c r="P403" s="69"/>
      <c r="Q403" s="69"/>
      <c r="R403" s="69"/>
      <c r="S403" s="69"/>
      <c r="T403" s="69"/>
      <c r="U403" s="69"/>
      <c r="V403" s="69"/>
      <c r="W403" s="69"/>
      <c r="X403" s="69"/>
      <c r="Y403" s="69"/>
      <c r="Z403" s="69"/>
      <c r="AA403" s="69"/>
      <c r="AB403" s="69"/>
      <c r="AC403" s="69"/>
      <c r="AD403" s="69"/>
    </row>
    <row r="404" spans="1:30" x14ac:dyDescent="0.35">
      <c r="A404" s="50"/>
      <c r="B404" s="72"/>
      <c r="C404" s="53"/>
      <c r="D404" s="72"/>
      <c r="E404" s="72"/>
      <c r="F404" s="72"/>
      <c r="G404" s="72"/>
      <c r="H404" s="72"/>
      <c r="I404" s="72"/>
      <c r="J404" s="72"/>
      <c r="K404" s="72"/>
      <c r="L404" s="72"/>
      <c r="M404" s="72"/>
      <c r="N404" s="69"/>
      <c r="O404" s="69"/>
      <c r="P404" s="69"/>
      <c r="Q404" s="69"/>
      <c r="R404" s="69"/>
      <c r="S404" s="69"/>
      <c r="T404" s="69"/>
      <c r="U404" s="69"/>
      <c r="V404" s="69"/>
      <c r="W404" s="69"/>
      <c r="X404" s="69"/>
      <c r="Y404" s="69"/>
      <c r="Z404" s="69"/>
      <c r="AA404" s="69"/>
      <c r="AB404" s="69"/>
      <c r="AC404" s="69"/>
      <c r="AD404" s="69"/>
    </row>
    <row r="405" spans="1:30" x14ac:dyDescent="0.35">
      <c r="A405" s="50"/>
      <c r="B405" s="72"/>
      <c r="C405" s="53"/>
      <c r="D405" s="72"/>
      <c r="E405" s="72"/>
      <c r="F405" s="72"/>
      <c r="G405" s="72"/>
      <c r="H405" s="72"/>
      <c r="I405" s="72"/>
      <c r="J405" s="72"/>
      <c r="K405" s="72"/>
      <c r="L405" s="72"/>
      <c r="M405" s="72"/>
      <c r="N405" s="69"/>
      <c r="O405" s="69"/>
      <c r="P405" s="69"/>
      <c r="Q405" s="69"/>
      <c r="R405" s="69"/>
      <c r="S405" s="69"/>
      <c r="T405" s="69"/>
      <c r="U405" s="69"/>
      <c r="V405" s="69"/>
      <c r="W405" s="69"/>
      <c r="X405" s="69"/>
      <c r="Y405" s="69"/>
      <c r="Z405" s="69"/>
      <c r="AA405" s="69"/>
      <c r="AB405" s="69"/>
      <c r="AC405" s="69"/>
      <c r="AD405" s="69"/>
    </row>
    <row r="406" spans="1:30" x14ac:dyDescent="0.35">
      <c r="A406" s="50"/>
      <c r="B406" s="72"/>
      <c r="C406" s="53"/>
      <c r="D406" s="72"/>
      <c r="E406" s="72"/>
      <c r="F406" s="72"/>
      <c r="G406" s="72"/>
      <c r="H406" s="72"/>
      <c r="I406" s="72"/>
      <c r="J406" s="72"/>
      <c r="K406" s="72"/>
      <c r="L406" s="72"/>
      <c r="M406" s="72"/>
      <c r="N406" s="69"/>
      <c r="O406" s="69"/>
      <c r="P406" s="69"/>
      <c r="Q406" s="69"/>
      <c r="R406" s="69"/>
      <c r="S406" s="69"/>
      <c r="T406" s="69"/>
      <c r="U406" s="69"/>
      <c r="V406" s="69"/>
      <c r="W406" s="69"/>
      <c r="X406" s="69"/>
      <c r="Y406" s="69"/>
      <c r="Z406" s="69"/>
      <c r="AA406" s="69"/>
      <c r="AB406" s="69"/>
      <c r="AC406" s="69"/>
      <c r="AD406" s="69"/>
    </row>
    <row r="407" spans="1:30" x14ac:dyDescent="0.35">
      <c r="A407" s="50"/>
      <c r="B407" s="72"/>
      <c r="C407" s="53"/>
      <c r="D407" s="72"/>
      <c r="E407" s="72"/>
      <c r="F407" s="72"/>
      <c r="G407" s="72"/>
      <c r="H407" s="72"/>
      <c r="I407" s="72"/>
      <c r="J407" s="72"/>
      <c r="K407" s="72"/>
      <c r="L407" s="72"/>
      <c r="M407" s="72"/>
      <c r="N407" s="69"/>
      <c r="O407" s="69"/>
      <c r="P407" s="69"/>
      <c r="Q407" s="69"/>
      <c r="R407" s="69"/>
      <c r="S407" s="69"/>
      <c r="T407" s="69"/>
      <c r="U407" s="69"/>
      <c r="V407" s="69"/>
      <c r="W407" s="69"/>
      <c r="X407" s="69"/>
      <c r="Y407" s="69"/>
      <c r="Z407" s="69"/>
      <c r="AA407" s="69"/>
      <c r="AB407" s="69"/>
      <c r="AC407" s="69"/>
      <c r="AD407" s="69"/>
    </row>
    <row r="408" spans="1:30" x14ac:dyDescent="0.35">
      <c r="A408" s="50"/>
      <c r="B408" s="72"/>
      <c r="C408" s="53"/>
      <c r="D408" s="72"/>
      <c r="E408" s="72"/>
      <c r="F408" s="72"/>
      <c r="G408" s="72"/>
      <c r="H408" s="72"/>
      <c r="I408" s="72"/>
      <c r="J408" s="72"/>
      <c r="K408" s="72"/>
      <c r="L408" s="72"/>
      <c r="M408" s="72"/>
      <c r="N408" s="69"/>
      <c r="O408" s="69"/>
      <c r="P408" s="69"/>
      <c r="Q408" s="69"/>
      <c r="R408" s="69"/>
      <c r="S408" s="69"/>
      <c r="T408" s="69"/>
      <c r="U408" s="69"/>
      <c r="V408" s="69"/>
      <c r="W408" s="69"/>
      <c r="X408" s="69"/>
      <c r="Y408" s="69"/>
      <c r="Z408" s="69"/>
      <c r="AA408" s="69"/>
      <c r="AB408" s="69"/>
      <c r="AC408" s="69"/>
      <c r="AD408" s="69"/>
    </row>
    <row r="409" spans="1:30" x14ac:dyDescent="0.35">
      <c r="A409" s="50"/>
      <c r="B409" s="72"/>
      <c r="C409" s="53"/>
      <c r="D409" s="72"/>
      <c r="E409" s="72"/>
      <c r="F409" s="72"/>
      <c r="G409" s="72"/>
      <c r="H409" s="72"/>
      <c r="I409" s="72"/>
      <c r="J409" s="72"/>
      <c r="K409" s="72"/>
      <c r="L409" s="72"/>
      <c r="M409" s="72"/>
      <c r="N409" s="69"/>
      <c r="O409" s="69"/>
      <c r="P409" s="69"/>
      <c r="Q409" s="69"/>
      <c r="R409" s="69"/>
      <c r="S409" s="69"/>
      <c r="T409" s="69"/>
      <c r="U409" s="69"/>
      <c r="V409" s="69"/>
      <c r="W409" s="69"/>
      <c r="X409" s="69"/>
      <c r="Y409" s="69"/>
      <c r="Z409" s="69"/>
      <c r="AA409" s="69"/>
      <c r="AB409" s="69"/>
      <c r="AC409" s="69"/>
      <c r="AD409" s="69"/>
    </row>
    <row r="410" spans="1:30" x14ac:dyDescent="0.35">
      <c r="A410" s="50"/>
      <c r="B410" s="72"/>
      <c r="C410" s="53"/>
      <c r="D410" s="72"/>
      <c r="E410" s="72"/>
      <c r="F410" s="72"/>
      <c r="G410" s="72"/>
      <c r="H410" s="72"/>
      <c r="I410" s="72"/>
      <c r="J410" s="72"/>
      <c r="K410" s="72"/>
      <c r="L410" s="72"/>
      <c r="M410" s="72"/>
      <c r="N410" s="69"/>
      <c r="O410" s="69"/>
      <c r="P410" s="69"/>
      <c r="Q410" s="69"/>
      <c r="R410" s="69"/>
      <c r="S410" s="69"/>
      <c r="T410" s="69"/>
      <c r="U410" s="69"/>
      <c r="V410" s="69"/>
      <c r="W410" s="69"/>
      <c r="X410" s="69"/>
      <c r="Y410" s="69"/>
      <c r="Z410" s="69"/>
      <c r="AA410" s="69"/>
      <c r="AB410" s="69"/>
      <c r="AC410" s="69"/>
      <c r="AD410" s="69"/>
    </row>
    <row r="411" spans="1:30" x14ac:dyDescent="0.35">
      <c r="A411" s="50"/>
      <c r="B411" s="72"/>
      <c r="C411" s="53"/>
      <c r="D411" s="72"/>
      <c r="E411" s="72"/>
      <c r="F411" s="72"/>
      <c r="G411" s="72"/>
      <c r="H411" s="72"/>
      <c r="I411" s="72"/>
      <c r="J411" s="72"/>
      <c r="K411" s="72"/>
      <c r="L411" s="72"/>
      <c r="M411" s="72"/>
      <c r="N411" s="69"/>
      <c r="O411" s="69"/>
      <c r="P411" s="69"/>
      <c r="Q411" s="69"/>
      <c r="R411" s="69"/>
      <c r="S411" s="69"/>
      <c r="T411" s="69"/>
      <c r="U411" s="69"/>
      <c r="V411" s="69"/>
      <c r="W411" s="69"/>
      <c r="X411" s="69"/>
      <c r="Y411" s="69"/>
      <c r="Z411" s="69"/>
      <c r="AA411" s="69"/>
      <c r="AB411" s="69"/>
      <c r="AC411" s="69"/>
      <c r="AD411" s="69"/>
    </row>
    <row r="412" spans="1:30" x14ac:dyDescent="0.35">
      <c r="A412" s="50"/>
      <c r="B412" s="72"/>
      <c r="C412" s="53"/>
      <c r="D412" s="72"/>
      <c r="E412" s="72"/>
      <c r="F412" s="72"/>
      <c r="G412" s="72"/>
      <c r="H412" s="72"/>
      <c r="I412" s="72"/>
      <c r="J412" s="72"/>
      <c r="K412" s="72"/>
      <c r="L412" s="72"/>
      <c r="M412" s="72"/>
      <c r="N412" s="69"/>
      <c r="O412" s="69"/>
      <c r="P412" s="69"/>
      <c r="Q412" s="69"/>
      <c r="R412" s="69"/>
      <c r="S412" s="69"/>
      <c r="T412" s="69"/>
      <c r="U412" s="69"/>
      <c r="V412" s="69"/>
      <c r="W412" s="69"/>
      <c r="X412" s="69"/>
      <c r="Y412" s="69"/>
      <c r="Z412" s="69"/>
      <c r="AA412" s="69"/>
      <c r="AB412" s="69"/>
      <c r="AC412" s="69"/>
      <c r="AD412" s="69"/>
    </row>
    <row r="413" spans="1:30" x14ac:dyDescent="0.35">
      <c r="A413" s="50"/>
      <c r="B413" s="72"/>
      <c r="C413" s="53"/>
      <c r="D413" s="72"/>
      <c r="E413" s="72"/>
      <c r="F413" s="72"/>
      <c r="G413" s="72"/>
      <c r="H413" s="72"/>
      <c r="I413" s="72"/>
      <c r="J413" s="72"/>
      <c r="K413" s="72"/>
      <c r="L413" s="72"/>
      <c r="M413" s="72"/>
      <c r="N413" s="69"/>
      <c r="O413" s="69"/>
      <c r="P413" s="69"/>
      <c r="Q413" s="69"/>
      <c r="R413" s="69"/>
      <c r="S413" s="69"/>
      <c r="T413" s="69"/>
      <c r="U413" s="69"/>
      <c r="V413" s="69"/>
      <c r="W413" s="69"/>
      <c r="X413" s="69"/>
      <c r="Y413" s="69"/>
      <c r="Z413" s="69"/>
      <c r="AA413" s="69"/>
      <c r="AB413" s="69"/>
      <c r="AC413" s="69"/>
      <c r="AD413" s="69"/>
    </row>
    <row r="414" spans="1:30" x14ac:dyDescent="0.35">
      <c r="A414" s="50"/>
      <c r="B414" s="72"/>
      <c r="C414" s="53"/>
      <c r="D414" s="72"/>
      <c r="E414" s="72"/>
      <c r="F414" s="72"/>
      <c r="G414" s="72"/>
      <c r="H414" s="72"/>
      <c r="I414" s="72"/>
      <c r="J414" s="72"/>
      <c r="K414" s="72"/>
      <c r="L414" s="72"/>
      <c r="M414" s="72"/>
      <c r="N414" s="69"/>
      <c r="O414" s="69"/>
      <c r="P414" s="69"/>
      <c r="Q414" s="69"/>
      <c r="R414" s="69"/>
      <c r="S414" s="69"/>
      <c r="T414" s="69"/>
      <c r="U414" s="69"/>
      <c r="V414" s="69"/>
      <c r="W414" s="69"/>
      <c r="X414" s="69"/>
      <c r="Y414" s="69"/>
      <c r="Z414" s="69"/>
      <c r="AA414" s="69"/>
      <c r="AB414" s="69"/>
      <c r="AC414" s="69"/>
      <c r="AD414" s="69"/>
    </row>
    <row r="415" spans="1:30" x14ac:dyDescent="0.35">
      <c r="A415" s="50"/>
      <c r="B415" s="72"/>
      <c r="C415" s="53"/>
      <c r="D415" s="72"/>
      <c r="E415" s="72"/>
      <c r="F415" s="72"/>
      <c r="G415" s="72"/>
      <c r="H415" s="72"/>
      <c r="I415" s="72"/>
      <c r="J415" s="72"/>
      <c r="K415" s="72"/>
      <c r="L415" s="72"/>
      <c r="M415" s="72"/>
      <c r="N415" s="69"/>
      <c r="O415" s="69"/>
      <c r="P415" s="69"/>
      <c r="Q415" s="69"/>
      <c r="R415" s="69"/>
      <c r="S415" s="69"/>
      <c r="T415" s="69"/>
      <c r="U415" s="69"/>
      <c r="V415" s="69"/>
      <c r="W415" s="69"/>
      <c r="X415" s="69"/>
      <c r="Y415" s="69"/>
      <c r="Z415" s="69"/>
      <c r="AA415" s="69"/>
      <c r="AB415" s="69"/>
      <c r="AC415" s="69"/>
      <c r="AD415" s="69"/>
    </row>
    <row r="416" spans="1:30" x14ac:dyDescent="0.35">
      <c r="A416" s="50"/>
      <c r="B416" s="72"/>
      <c r="C416" s="53"/>
      <c r="D416" s="72"/>
      <c r="E416" s="72"/>
      <c r="F416" s="72"/>
      <c r="G416" s="72"/>
      <c r="H416" s="72"/>
      <c r="I416" s="72"/>
      <c r="J416" s="72"/>
      <c r="K416" s="72"/>
      <c r="L416" s="72"/>
      <c r="M416" s="72"/>
      <c r="N416" s="69"/>
      <c r="O416" s="69"/>
      <c r="P416" s="69"/>
      <c r="Q416" s="69"/>
      <c r="R416" s="69"/>
      <c r="S416" s="69"/>
      <c r="T416" s="69"/>
      <c r="U416" s="69"/>
      <c r="V416" s="69"/>
      <c r="W416" s="69"/>
      <c r="X416" s="69"/>
      <c r="Y416" s="69"/>
      <c r="Z416" s="69"/>
      <c r="AA416" s="69"/>
      <c r="AB416" s="69"/>
      <c r="AC416" s="69"/>
      <c r="AD416" s="69"/>
    </row>
    <row r="417" spans="1:30" x14ac:dyDescent="0.35">
      <c r="A417" s="50"/>
      <c r="B417" s="72"/>
      <c r="C417" s="53"/>
      <c r="D417" s="72"/>
      <c r="E417" s="72"/>
      <c r="F417" s="72"/>
      <c r="G417" s="72"/>
      <c r="H417" s="72"/>
      <c r="I417" s="72"/>
      <c r="J417" s="72"/>
      <c r="K417" s="72"/>
      <c r="L417" s="72"/>
      <c r="M417" s="72"/>
      <c r="N417" s="69"/>
      <c r="O417" s="69"/>
      <c r="P417" s="69"/>
      <c r="Q417" s="69"/>
      <c r="R417" s="69"/>
      <c r="S417" s="69"/>
      <c r="T417" s="69"/>
      <c r="U417" s="69"/>
      <c r="V417" s="69"/>
      <c r="W417" s="69"/>
      <c r="X417" s="69"/>
      <c r="Y417" s="69"/>
      <c r="Z417" s="69"/>
      <c r="AA417" s="69"/>
      <c r="AB417" s="69"/>
      <c r="AC417" s="69"/>
      <c r="AD417" s="69"/>
    </row>
    <row r="418" spans="1:30" x14ac:dyDescent="0.35">
      <c r="A418" s="50"/>
      <c r="B418" s="72"/>
      <c r="C418" s="53"/>
      <c r="D418" s="72"/>
      <c r="E418" s="72"/>
      <c r="F418" s="72"/>
      <c r="G418" s="72"/>
      <c r="H418" s="72"/>
      <c r="I418" s="72"/>
      <c r="J418" s="72"/>
      <c r="K418" s="72"/>
      <c r="L418" s="72"/>
      <c r="M418" s="72"/>
      <c r="N418" s="69"/>
      <c r="O418" s="69"/>
      <c r="P418" s="69"/>
      <c r="Q418" s="69"/>
      <c r="R418" s="69"/>
      <c r="S418" s="69"/>
      <c r="T418" s="69"/>
      <c r="U418" s="69"/>
      <c r="V418" s="69"/>
      <c r="W418" s="69"/>
      <c r="X418" s="69"/>
      <c r="Y418" s="69"/>
      <c r="Z418" s="69"/>
      <c r="AA418" s="69"/>
      <c r="AB418" s="69"/>
      <c r="AC418" s="69"/>
      <c r="AD418" s="69"/>
    </row>
    <row r="419" spans="1:30" x14ac:dyDescent="0.35">
      <c r="A419" s="50"/>
      <c r="B419" s="72"/>
      <c r="C419" s="53"/>
      <c r="D419" s="72"/>
      <c r="E419" s="72"/>
      <c r="F419" s="72"/>
      <c r="G419" s="72"/>
      <c r="H419" s="72"/>
      <c r="I419" s="72"/>
      <c r="J419" s="72"/>
      <c r="K419" s="72"/>
      <c r="L419" s="72"/>
      <c r="M419" s="72"/>
      <c r="N419" s="69"/>
      <c r="O419" s="69"/>
      <c r="P419" s="69"/>
      <c r="Q419" s="69"/>
      <c r="R419" s="69"/>
      <c r="S419" s="69"/>
      <c r="T419" s="69"/>
      <c r="U419" s="69"/>
      <c r="V419" s="69"/>
      <c r="W419" s="69"/>
      <c r="X419" s="69"/>
      <c r="Y419" s="69"/>
      <c r="Z419" s="69"/>
      <c r="AA419" s="69"/>
      <c r="AB419" s="69"/>
      <c r="AC419" s="69"/>
      <c r="AD419" s="69"/>
    </row>
    <row r="420" spans="1:30" x14ac:dyDescent="0.35">
      <c r="A420" s="50"/>
      <c r="B420" s="72"/>
      <c r="C420" s="53"/>
      <c r="D420" s="72"/>
      <c r="E420" s="72"/>
      <c r="F420" s="72"/>
      <c r="G420" s="72"/>
      <c r="H420" s="72"/>
      <c r="I420" s="72"/>
      <c r="J420" s="72"/>
      <c r="K420" s="72"/>
      <c r="L420" s="72"/>
      <c r="M420" s="72"/>
      <c r="N420" s="69"/>
      <c r="O420" s="69"/>
      <c r="P420" s="69"/>
      <c r="Q420" s="69"/>
      <c r="R420" s="69"/>
      <c r="S420" s="69"/>
      <c r="T420" s="69"/>
      <c r="U420" s="69"/>
      <c r="V420" s="69"/>
      <c r="W420" s="69"/>
      <c r="X420" s="69"/>
      <c r="Y420" s="69"/>
      <c r="Z420" s="69"/>
      <c r="AA420" s="69"/>
      <c r="AB420" s="69"/>
      <c r="AC420" s="69"/>
      <c r="AD420" s="69"/>
    </row>
    <row r="421" spans="1:30" x14ac:dyDescent="0.35">
      <c r="A421" s="50"/>
      <c r="B421" s="72"/>
      <c r="C421" s="53"/>
      <c r="D421" s="72"/>
      <c r="E421" s="72"/>
      <c r="F421" s="72"/>
      <c r="G421" s="72"/>
      <c r="H421" s="72"/>
      <c r="I421" s="72"/>
      <c r="J421" s="72"/>
      <c r="K421" s="72"/>
      <c r="L421" s="72"/>
      <c r="M421" s="72"/>
      <c r="N421" s="69"/>
      <c r="O421" s="69"/>
      <c r="P421" s="69"/>
      <c r="Q421" s="69"/>
      <c r="R421" s="69"/>
      <c r="S421" s="69"/>
      <c r="T421" s="69"/>
      <c r="U421" s="69"/>
      <c r="V421" s="69"/>
      <c r="W421" s="69"/>
      <c r="X421" s="69"/>
      <c r="Y421" s="69"/>
      <c r="Z421" s="69"/>
      <c r="AA421" s="69"/>
      <c r="AB421" s="69"/>
      <c r="AC421" s="69"/>
      <c r="AD421" s="69"/>
    </row>
    <row r="422" spans="1:30" x14ac:dyDescent="0.35">
      <c r="A422" s="50"/>
      <c r="B422" s="72"/>
      <c r="C422" s="53"/>
      <c r="D422" s="72"/>
      <c r="E422" s="72"/>
      <c r="F422" s="72"/>
      <c r="G422" s="72"/>
      <c r="H422" s="72"/>
      <c r="I422" s="72"/>
      <c r="J422" s="72"/>
      <c r="K422" s="72"/>
      <c r="L422" s="72"/>
      <c r="M422" s="72"/>
      <c r="N422" s="69"/>
      <c r="O422" s="69"/>
      <c r="P422" s="69"/>
      <c r="Q422" s="69"/>
      <c r="R422" s="69"/>
      <c r="S422" s="69"/>
      <c r="T422" s="69"/>
      <c r="U422" s="69"/>
      <c r="V422" s="69"/>
      <c r="W422" s="69"/>
      <c r="X422" s="69"/>
      <c r="Y422" s="69"/>
      <c r="Z422" s="69"/>
      <c r="AA422" s="69"/>
      <c r="AB422" s="69"/>
      <c r="AC422" s="69"/>
      <c r="AD422" s="69"/>
    </row>
    <row r="423" spans="1:30" x14ac:dyDescent="0.35">
      <c r="A423" s="50"/>
      <c r="B423" s="72"/>
      <c r="C423" s="53"/>
      <c r="D423" s="72"/>
      <c r="E423" s="72"/>
      <c r="F423" s="72"/>
      <c r="G423" s="72"/>
      <c r="H423" s="72"/>
      <c r="I423" s="72"/>
      <c r="J423" s="72"/>
      <c r="K423" s="72"/>
      <c r="L423" s="72"/>
      <c r="M423" s="72"/>
      <c r="N423" s="69"/>
      <c r="O423" s="69"/>
      <c r="P423" s="69"/>
      <c r="Q423" s="69"/>
      <c r="R423" s="69"/>
      <c r="S423" s="69"/>
      <c r="T423" s="69"/>
      <c r="U423" s="69"/>
      <c r="V423" s="69"/>
      <c r="W423" s="69"/>
      <c r="X423" s="69"/>
      <c r="Y423" s="69"/>
      <c r="Z423" s="69"/>
      <c r="AA423" s="69"/>
      <c r="AB423" s="69"/>
      <c r="AC423" s="69"/>
      <c r="AD423" s="69"/>
    </row>
    <row r="424" spans="1:30" x14ac:dyDescent="0.35">
      <c r="A424" s="50"/>
      <c r="B424" s="72"/>
      <c r="C424" s="53"/>
      <c r="D424" s="72"/>
      <c r="E424" s="72"/>
      <c r="F424" s="72"/>
      <c r="G424" s="72"/>
      <c r="H424" s="72"/>
      <c r="I424" s="72"/>
      <c r="J424" s="72"/>
      <c r="K424" s="72"/>
      <c r="L424" s="72"/>
      <c r="M424" s="72"/>
      <c r="N424" s="69"/>
      <c r="O424" s="69"/>
      <c r="P424" s="69"/>
      <c r="Q424" s="69"/>
      <c r="R424" s="69"/>
      <c r="S424" s="69"/>
      <c r="T424" s="69"/>
      <c r="U424" s="69"/>
      <c r="V424" s="69"/>
      <c r="W424" s="69"/>
      <c r="X424" s="69"/>
      <c r="Y424" s="69"/>
      <c r="Z424" s="69"/>
      <c r="AA424" s="69"/>
      <c r="AB424" s="69"/>
      <c r="AC424" s="69"/>
      <c r="AD424" s="69"/>
    </row>
    <row r="425" spans="1:30" x14ac:dyDescent="0.35">
      <c r="A425" s="50"/>
      <c r="B425" s="72"/>
      <c r="C425" s="53"/>
      <c r="D425" s="72"/>
      <c r="E425" s="72"/>
      <c r="F425" s="72"/>
      <c r="G425" s="72"/>
      <c r="H425" s="72"/>
      <c r="I425" s="72"/>
      <c r="J425" s="72"/>
      <c r="K425" s="72"/>
      <c r="L425" s="72"/>
      <c r="M425" s="72"/>
      <c r="N425" s="69"/>
      <c r="O425" s="69"/>
      <c r="P425" s="69"/>
      <c r="Q425" s="69"/>
      <c r="R425" s="69"/>
      <c r="S425" s="69"/>
      <c r="T425" s="69"/>
      <c r="U425" s="69"/>
      <c r="V425" s="69"/>
      <c r="W425" s="69"/>
      <c r="X425" s="69"/>
      <c r="Y425" s="69"/>
      <c r="Z425" s="69"/>
      <c r="AA425" s="69"/>
      <c r="AB425" s="69"/>
      <c r="AC425" s="69"/>
      <c r="AD425" s="69"/>
    </row>
    <row r="426" spans="1:30" x14ac:dyDescent="0.35">
      <c r="A426" s="50"/>
      <c r="B426" s="72"/>
      <c r="C426" s="53"/>
      <c r="D426" s="72"/>
      <c r="E426" s="72"/>
      <c r="F426" s="72"/>
      <c r="G426" s="72"/>
      <c r="H426" s="72"/>
      <c r="I426" s="72"/>
      <c r="J426" s="72"/>
      <c r="K426" s="72"/>
      <c r="L426" s="72"/>
      <c r="M426" s="72"/>
      <c r="N426" s="69"/>
      <c r="O426" s="69"/>
      <c r="P426" s="69"/>
      <c r="Q426" s="69"/>
      <c r="R426" s="69"/>
      <c r="S426" s="69"/>
      <c r="T426" s="69"/>
      <c r="U426" s="69"/>
      <c r="V426" s="69"/>
      <c r="W426" s="69"/>
      <c r="X426" s="69"/>
      <c r="Y426" s="69"/>
      <c r="Z426" s="69"/>
      <c r="AA426" s="69"/>
      <c r="AB426" s="69"/>
      <c r="AC426" s="69"/>
      <c r="AD426" s="69"/>
    </row>
    <row r="427" spans="1:30" x14ac:dyDescent="0.35">
      <c r="A427" s="50"/>
      <c r="B427" s="72"/>
      <c r="C427" s="53"/>
      <c r="D427" s="72"/>
      <c r="E427" s="72"/>
      <c r="F427" s="72"/>
      <c r="G427" s="72"/>
      <c r="H427" s="72"/>
      <c r="I427" s="72"/>
      <c r="J427" s="72"/>
      <c r="K427" s="72"/>
      <c r="L427" s="72"/>
      <c r="M427" s="72"/>
      <c r="N427" s="69"/>
      <c r="O427" s="69"/>
      <c r="P427" s="69"/>
      <c r="Q427" s="69"/>
      <c r="R427" s="69"/>
      <c r="S427" s="69"/>
      <c r="T427" s="69"/>
      <c r="U427" s="69"/>
      <c r="V427" s="69"/>
      <c r="W427" s="69"/>
      <c r="X427" s="69"/>
      <c r="Y427" s="69"/>
      <c r="Z427" s="69"/>
      <c r="AA427" s="69"/>
      <c r="AB427" s="69"/>
      <c r="AC427" s="69"/>
      <c r="AD427" s="69"/>
    </row>
    <row r="428" spans="1:30" x14ac:dyDescent="0.35">
      <c r="A428" s="50"/>
      <c r="B428" s="72"/>
      <c r="C428" s="53"/>
      <c r="D428" s="72"/>
      <c r="E428" s="72"/>
      <c r="F428" s="72"/>
      <c r="G428" s="72"/>
      <c r="H428" s="72"/>
      <c r="I428" s="72"/>
      <c r="J428" s="72"/>
      <c r="K428" s="72"/>
      <c r="L428" s="72"/>
      <c r="M428" s="72"/>
      <c r="N428" s="69"/>
      <c r="O428" s="69"/>
      <c r="P428" s="69"/>
      <c r="Q428" s="69"/>
      <c r="R428" s="69"/>
      <c r="S428" s="69"/>
      <c r="T428" s="69"/>
      <c r="U428" s="69"/>
      <c r="V428" s="69"/>
      <c r="W428" s="69"/>
      <c r="X428" s="69"/>
      <c r="Y428" s="69"/>
      <c r="Z428" s="69"/>
      <c r="AA428" s="69"/>
      <c r="AB428" s="69"/>
      <c r="AC428" s="69"/>
      <c r="AD428" s="69"/>
    </row>
    <row r="429" spans="1:30" x14ac:dyDescent="0.35">
      <c r="A429" s="50"/>
      <c r="B429" s="72"/>
      <c r="C429" s="53"/>
      <c r="D429" s="72"/>
      <c r="E429" s="72"/>
      <c r="F429" s="72"/>
      <c r="G429" s="72"/>
      <c r="H429" s="72"/>
      <c r="I429" s="72"/>
      <c r="J429" s="72"/>
      <c r="K429" s="72"/>
      <c r="L429" s="72"/>
      <c r="M429" s="72"/>
      <c r="N429" s="69"/>
      <c r="O429" s="69"/>
      <c r="P429" s="69"/>
      <c r="Q429" s="69"/>
      <c r="R429" s="69"/>
      <c r="S429" s="69"/>
      <c r="T429" s="69"/>
      <c r="U429" s="69"/>
      <c r="V429" s="69"/>
      <c r="W429" s="69"/>
      <c r="X429" s="69"/>
      <c r="Y429" s="69"/>
      <c r="Z429" s="69"/>
      <c r="AA429" s="69"/>
      <c r="AB429" s="69"/>
      <c r="AC429" s="69"/>
      <c r="AD429" s="69"/>
    </row>
    <row r="430" spans="1:30" x14ac:dyDescent="0.35">
      <c r="A430" s="50"/>
      <c r="B430" s="72"/>
      <c r="C430" s="53"/>
      <c r="D430" s="72"/>
      <c r="E430" s="72"/>
      <c r="F430" s="72"/>
      <c r="G430" s="72"/>
      <c r="H430" s="72"/>
      <c r="I430" s="72"/>
      <c r="J430" s="72"/>
      <c r="K430" s="72"/>
      <c r="L430" s="72"/>
      <c r="M430" s="72"/>
      <c r="N430" s="69"/>
      <c r="O430" s="69"/>
      <c r="P430" s="69"/>
      <c r="Q430" s="69"/>
      <c r="R430" s="69"/>
      <c r="S430" s="69"/>
      <c r="T430" s="69"/>
      <c r="U430" s="69"/>
      <c r="V430" s="69"/>
      <c r="W430" s="69"/>
      <c r="X430" s="69"/>
      <c r="Y430" s="69"/>
      <c r="Z430" s="69"/>
      <c r="AA430" s="69"/>
      <c r="AB430" s="69"/>
      <c r="AC430" s="69"/>
      <c r="AD430" s="69"/>
    </row>
    <row r="431" spans="1:30" x14ac:dyDescent="0.35">
      <c r="A431" s="50"/>
      <c r="B431" s="72"/>
      <c r="C431" s="53"/>
      <c r="D431" s="72"/>
      <c r="E431" s="72"/>
      <c r="F431" s="72"/>
      <c r="G431" s="72"/>
      <c r="H431" s="72"/>
      <c r="I431" s="72"/>
      <c r="J431" s="72"/>
      <c r="K431" s="72"/>
      <c r="L431" s="72"/>
      <c r="M431" s="72"/>
      <c r="N431" s="69"/>
      <c r="O431" s="69"/>
      <c r="P431" s="69"/>
      <c r="Q431" s="69"/>
      <c r="R431" s="69"/>
      <c r="S431" s="69"/>
      <c r="T431" s="69"/>
      <c r="U431" s="69"/>
      <c r="V431" s="69"/>
      <c r="W431" s="69"/>
      <c r="X431" s="69"/>
      <c r="Y431" s="69"/>
      <c r="Z431" s="69"/>
      <c r="AA431" s="69"/>
      <c r="AB431" s="69"/>
      <c r="AC431" s="69"/>
      <c r="AD431" s="69"/>
    </row>
    <row r="432" spans="1:30" x14ac:dyDescent="0.35">
      <c r="A432" s="50"/>
      <c r="B432" s="72"/>
      <c r="C432" s="53"/>
      <c r="D432" s="72"/>
      <c r="E432" s="72"/>
      <c r="F432" s="72"/>
      <c r="G432" s="72"/>
      <c r="H432" s="72"/>
      <c r="I432" s="72"/>
      <c r="J432" s="72"/>
      <c r="K432" s="72"/>
      <c r="L432" s="72"/>
      <c r="M432" s="72"/>
      <c r="N432" s="69"/>
      <c r="O432" s="69"/>
      <c r="P432" s="69"/>
      <c r="Q432" s="69"/>
      <c r="R432" s="69"/>
      <c r="S432" s="69"/>
      <c r="T432" s="69"/>
      <c r="U432" s="69"/>
      <c r="V432" s="69"/>
      <c r="W432" s="69"/>
      <c r="X432" s="69"/>
      <c r="Y432" s="69"/>
      <c r="Z432" s="69"/>
      <c r="AA432" s="69"/>
      <c r="AB432" s="69"/>
      <c r="AC432" s="69"/>
      <c r="AD432" s="69"/>
    </row>
    <row r="433" spans="1:30" x14ac:dyDescent="0.35">
      <c r="A433" s="50"/>
      <c r="B433" s="72"/>
      <c r="C433" s="53"/>
      <c r="D433" s="72"/>
      <c r="E433" s="72"/>
      <c r="F433" s="72"/>
      <c r="G433" s="72"/>
      <c r="H433" s="72"/>
      <c r="I433" s="72"/>
      <c r="J433" s="72"/>
      <c r="K433" s="72"/>
      <c r="L433" s="72"/>
      <c r="M433" s="72"/>
      <c r="N433" s="69"/>
      <c r="O433" s="69"/>
      <c r="P433" s="69"/>
      <c r="Q433" s="69"/>
      <c r="R433" s="69"/>
      <c r="S433" s="69"/>
      <c r="T433" s="69"/>
      <c r="U433" s="69"/>
      <c r="V433" s="69"/>
      <c r="W433" s="69"/>
      <c r="X433" s="69"/>
      <c r="Y433" s="69"/>
      <c r="Z433" s="69"/>
      <c r="AA433" s="69"/>
      <c r="AB433" s="69"/>
      <c r="AC433" s="69"/>
      <c r="AD433" s="69"/>
    </row>
    <row r="434" spans="1:30" x14ac:dyDescent="0.35">
      <c r="A434" s="50"/>
      <c r="B434" s="72"/>
      <c r="C434" s="53"/>
      <c r="D434" s="72"/>
      <c r="E434" s="72"/>
      <c r="F434" s="72"/>
      <c r="G434" s="72"/>
      <c r="H434" s="72"/>
      <c r="I434" s="72"/>
      <c r="J434" s="72"/>
      <c r="K434" s="72"/>
      <c r="L434" s="72"/>
      <c r="M434" s="72"/>
      <c r="N434" s="69"/>
      <c r="O434" s="69"/>
      <c r="P434" s="69"/>
      <c r="Q434" s="69"/>
      <c r="R434" s="69"/>
      <c r="S434" s="69"/>
      <c r="T434" s="69"/>
      <c r="U434" s="69"/>
      <c r="V434" s="69"/>
      <c r="W434" s="69"/>
      <c r="X434" s="69"/>
      <c r="Y434" s="69"/>
      <c r="Z434" s="69"/>
      <c r="AA434" s="69"/>
      <c r="AB434" s="69"/>
      <c r="AC434" s="69"/>
      <c r="AD434" s="69"/>
    </row>
    <row r="435" spans="1:30" x14ac:dyDescent="0.35">
      <c r="A435" s="50"/>
      <c r="B435" s="72"/>
      <c r="C435" s="53"/>
      <c r="D435" s="72"/>
      <c r="E435" s="72"/>
      <c r="F435" s="72"/>
      <c r="G435" s="72"/>
      <c r="H435" s="72"/>
      <c r="I435" s="72"/>
      <c r="J435" s="72"/>
      <c r="K435" s="72"/>
      <c r="L435" s="72"/>
      <c r="M435" s="72"/>
      <c r="N435" s="69"/>
      <c r="O435" s="69"/>
      <c r="P435" s="69"/>
      <c r="Q435" s="69"/>
      <c r="R435" s="69"/>
      <c r="S435" s="69"/>
      <c r="T435" s="69"/>
      <c r="U435" s="69"/>
      <c r="V435" s="69"/>
      <c r="W435" s="69"/>
      <c r="X435" s="69"/>
      <c r="Y435" s="69"/>
      <c r="Z435" s="69"/>
      <c r="AA435" s="69"/>
      <c r="AB435" s="69"/>
      <c r="AC435" s="69"/>
      <c r="AD435" s="69"/>
    </row>
    <row r="436" spans="1:30" x14ac:dyDescent="0.35">
      <c r="A436" s="50"/>
      <c r="B436" s="72"/>
      <c r="C436" s="53"/>
      <c r="D436" s="72"/>
      <c r="E436" s="72"/>
      <c r="F436" s="72"/>
      <c r="G436" s="72"/>
      <c r="H436" s="72"/>
      <c r="I436" s="72"/>
      <c r="J436" s="72"/>
      <c r="K436" s="72"/>
      <c r="L436" s="72"/>
      <c r="M436" s="72"/>
      <c r="N436" s="69"/>
      <c r="O436" s="69"/>
      <c r="P436" s="69"/>
      <c r="Q436" s="69"/>
      <c r="R436" s="69"/>
      <c r="S436" s="69"/>
      <c r="T436" s="69"/>
      <c r="U436" s="69"/>
      <c r="V436" s="69"/>
      <c r="W436" s="69"/>
      <c r="X436" s="69"/>
      <c r="Y436" s="69"/>
      <c r="Z436" s="69"/>
      <c r="AA436" s="69"/>
      <c r="AB436" s="69"/>
      <c r="AC436" s="69"/>
      <c r="AD436" s="69"/>
    </row>
    <row r="437" spans="1:30" x14ac:dyDescent="0.35">
      <c r="A437" s="50"/>
      <c r="B437" s="72"/>
      <c r="C437" s="53"/>
      <c r="D437" s="72"/>
      <c r="E437" s="72"/>
      <c r="F437" s="72"/>
      <c r="G437" s="72"/>
      <c r="H437" s="72"/>
      <c r="I437" s="72"/>
      <c r="J437" s="72"/>
      <c r="K437" s="72"/>
      <c r="L437" s="72"/>
      <c r="M437" s="72"/>
      <c r="N437" s="69"/>
      <c r="O437" s="69"/>
      <c r="P437" s="69"/>
      <c r="Q437" s="69"/>
      <c r="R437" s="69"/>
      <c r="S437" s="69"/>
      <c r="T437" s="69"/>
      <c r="U437" s="69"/>
      <c r="V437" s="69"/>
      <c r="W437" s="69"/>
      <c r="X437" s="69"/>
      <c r="Y437" s="69"/>
      <c r="Z437" s="69"/>
      <c r="AA437" s="69"/>
      <c r="AB437" s="69"/>
      <c r="AC437" s="69"/>
      <c r="AD437" s="69"/>
    </row>
    <row r="438" spans="1:30" x14ac:dyDescent="0.35">
      <c r="A438" s="50"/>
      <c r="B438" s="72"/>
      <c r="C438" s="53"/>
      <c r="D438" s="72"/>
      <c r="E438" s="72"/>
      <c r="F438" s="72"/>
      <c r="G438" s="72"/>
      <c r="H438" s="72"/>
      <c r="I438" s="72"/>
      <c r="J438" s="72"/>
      <c r="K438" s="72"/>
      <c r="L438" s="72"/>
      <c r="M438" s="72"/>
      <c r="N438" s="69"/>
      <c r="O438" s="69"/>
      <c r="P438" s="69"/>
      <c r="Q438" s="69"/>
      <c r="R438" s="69"/>
      <c r="S438" s="69"/>
      <c r="T438" s="69"/>
      <c r="U438" s="69"/>
      <c r="V438" s="69"/>
      <c r="W438" s="69"/>
      <c r="X438" s="69"/>
      <c r="Y438" s="69"/>
      <c r="Z438" s="69"/>
      <c r="AA438" s="69"/>
      <c r="AB438" s="69"/>
      <c r="AC438" s="69"/>
      <c r="AD438" s="69"/>
    </row>
    <row r="439" spans="1:30" x14ac:dyDescent="0.35">
      <c r="A439" s="50"/>
      <c r="B439" s="72"/>
      <c r="C439" s="53"/>
      <c r="D439" s="72"/>
      <c r="E439" s="72"/>
      <c r="F439" s="72"/>
      <c r="G439" s="72"/>
      <c r="H439" s="72"/>
      <c r="I439" s="72"/>
      <c r="J439" s="72"/>
      <c r="K439" s="72"/>
      <c r="L439" s="72"/>
      <c r="M439" s="72"/>
      <c r="N439" s="69"/>
      <c r="O439" s="69"/>
      <c r="P439" s="69"/>
      <c r="Q439" s="69"/>
      <c r="R439" s="69"/>
      <c r="S439" s="69"/>
      <c r="T439" s="69"/>
      <c r="U439" s="69"/>
      <c r="V439" s="69"/>
      <c r="W439" s="69"/>
      <c r="X439" s="69"/>
      <c r="Y439" s="69"/>
      <c r="Z439" s="69"/>
      <c r="AA439" s="69"/>
      <c r="AB439" s="69"/>
      <c r="AC439" s="69"/>
      <c r="AD439" s="69"/>
    </row>
    <row r="440" spans="1:30" x14ac:dyDescent="0.35">
      <c r="A440" s="50"/>
      <c r="B440" s="72"/>
      <c r="C440" s="53"/>
      <c r="D440" s="72"/>
      <c r="E440" s="72"/>
      <c r="F440" s="72"/>
      <c r="G440" s="72"/>
      <c r="H440" s="72"/>
      <c r="I440" s="72"/>
      <c r="J440" s="72"/>
      <c r="K440" s="72"/>
      <c r="L440" s="72"/>
      <c r="M440" s="72"/>
      <c r="N440" s="69"/>
      <c r="O440" s="69"/>
      <c r="P440" s="69"/>
      <c r="Q440" s="69"/>
      <c r="R440" s="69"/>
      <c r="S440" s="69"/>
      <c r="T440" s="69"/>
      <c r="U440" s="69"/>
      <c r="V440" s="69"/>
      <c r="W440" s="69"/>
      <c r="X440" s="69"/>
      <c r="Y440" s="69"/>
      <c r="Z440" s="69"/>
      <c r="AA440" s="69"/>
      <c r="AB440" s="69"/>
      <c r="AC440" s="69"/>
      <c r="AD440" s="69"/>
    </row>
    <row r="441" spans="1:30" x14ac:dyDescent="0.35">
      <c r="A441" s="50"/>
      <c r="B441" s="72"/>
      <c r="C441" s="53"/>
      <c r="D441" s="72"/>
      <c r="E441" s="72"/>
      <c r="F441" s="72"/>
      <c r="G441" s="72"/>
      <c r="H441" s="72"/>
      <c r="I441" s="72"/>
      <c r="J441" s="72"/>
      <c r="K441" s="72"/>
      <c r="L441" s="72"/>
      <c r="M441" s="72"/>
      <c r="N441" s="69"/>
      <c r="O441" s="69"/>
      <c r="P441" s="69"/>
      <c r="Q441" s="69"/>
      <c r="R441" s="69"/>
      <c r="S441" s="69"/>
      <c r="T441" s="69"/>
      <c r="U441" s="69"/>
      <c r="V441" s="69"/>
      <c r="W441" s="69"/>
      <c r="X441" s="69"/>
      <c r="Y441" s="69"/>
      <c r="Z441" s="69"/>
      <c r="AA441" s="69"/>
      <c r="AB441" s="69"/>
      <c r="AC441" s="69"/>
      <c r="AD441" s="69"/>
    </row>
    <row r="442" spans="1:30" x14ac:dyDescent="0.35">
      <c r="A442" s="50"/>
      <c r="B442" s="72"/>
      <c r="C442" s="53"/>
      <c r="D442" s="72"/>
      <c r="E442" s="72"/>
      <c r="F442" s="72"/>
      <c r="G442" s="72"/>
      <c r="H442" s="72"/>
      <c r="I442" s="72"/>
      <c r="J442" s="72"/>
      <c r="K442" s="72"/>
      <c r="L442" s="72"/>
      <c r="M442" s="72"/>
      <c r="N442" s="69"/>
      <c r="O442" s="69"/>
      <c r="P442" s="69"/>
      <c r="Q442" s="69"/>
      <c r="R442" s="69"/>
      <c r="S442" s="69"/>
      <c r="T442" s="69"/>
      <c r="U442" s="69"/>
      <c r="V442" s="69"/>
      <c r="W442" s="69"/>
      <c r="X442" s="69"/>
      <c r="Y442" s="69"/>
      <c r="Z442" s="69"/>
      <c r="AA442" s="69"/>
      <c r="AB442" s="69"/>
      <c r="AC442" s="69"/>
      <c r="AD442" s="69"/>
    </row>
    <row r="443" spans="1:30" x14ac:dyDescent="0.35">
      <c r="A443" s="50"/>
      <c r="B443" s="72"/>
      <c r="C443" s="53"/>
      <c r="D443" s="72"/>
      <c r="E443" s="72"/>
      <c r="F443" s="72"/>
      <c r="G443" s="72"/>
      <c r="H443" s="72"/>
      <c r="I443" s="72"/>
      <c r="J443" s="72"/>
      <c r="K443" s="72"/>
      <c r="L443" s="72"/>
      <c r="M443" s="72"/>
      <c r="N443" s="69"/>
      <c r="O443" s="69"/>
      <c r="P443" s="69"/>
      <c r="Q443" s="69"/>
      <c r="R443" s="69"/>
      <c r="S443" s="69"/>
      <c r="T443" s="69"/>
      <c r="U443" s="69"/>
      <c r="V443" s="69"/>
      <c r="W443" s="69"/>
      <c r="X443" s="69"/>
      <c r="Y443" s="69"/>
      <c r="Z443" s="69"/>
      <c r="AA443" s="69"/>
      <c r="AB443" s="69"/>
      <c r="AC443" s="69"/>
      <c r="AD443" s="69"/>
    </row>
    <row r="444" spans="1:30" x14ac:dyDescent="0.35">
      <c r="A444" s="50"/>
      <c r="B444" s="72"/>
      <c r="C444" s="53"/>
      <c r="D444" s="72"/>
      <c r="E444" s="72"/>
      <c r="F444" s="72"/>
      <c r="G444" s="72"/>
      <c r="H444" s="72"/>
      <c r="I444" s="72"/>
      <c r="J444" s="72"/>
      <c r="K444" s="72"/>
      <c r="L444" s="72"/>
      <c r="M444" s="72"/>
      <c r="N444" s="69"/>
      <c r="O444" s="69"/>
      <c r="P444" s="69"/>
      <c r="Q444" s="69"/>
      <c r="R444" s="69"/>
      <c r="S444" s="69"/>
      <c r="T444" s="69"/>
      <c r="U444" s="69"/>
      <c r="V444" s="69"/>
      <c r="W444" s="69"/>
      <c r="X444" s="69"/>
      <c r="Y444" s="69"/>
      <c r="Z444" s="69"/>
      <c r="AA444" s="69"/>
      <c r="AB444" s="69"/>
      <c r="AC444" s="69"/>
      <c r="AD444" s="69"/>
    </row>
    <row r="445" spans="1:30" x14ac:dyDescent="0.35">
      <c r="A445" s="50"/>
      <c r="B445" s="72"/>
      <c r="C445" s="53"/>
      <c r="D445" s="72"/>
      <c r="E445" s="72"/>
      <c r="F445" s="72"/>
      <c r="G445" s="72"/>
      <c r="H445" s="72"/>
      <c r="I445" s="72"/>
      <c r="J445" s="72"/>
      <c r="K445" s="72"/>
      <c r="L445" s="72"/>
      <c r="M445" s="72"/>
      <c r="N445" s="69"/>
      <c r="O445" s="69"/>
      <c r="P445" s="69"/>
      <c r="Q445" s="69"/>
      <c r="R445" s="69"/>
      <c r="S445" s="69"/>
      <c r="T445" s="69"/>
      <c r="U445" s="69"/>
      <c r="V445" s="69"/>
      <c r="W445" s="69"/>
      <c r="X445" s="69"/>
      <c r="Y445" s="69"/>
      <c r="Z445" s="69"/>
      <c r="AA445" s="69"/>
      <c r="AB445" s="69"/>
      <c r="AC445" s="69"/>
      <c r="AD445" s="69"/>
    </row>
    <row r="446" spans="1:30" x14ac:dyDescent="0.35">
      <c r="A446" s="50"/>
      <c r="B446" s="72"/>
      <c r="C446" s="53"/>
      <c r="D446" s="72"/>
      <c r="E446" s="72"/>
      <c r="F446" s="72"/>
      <c r="G446" s="72"/>
      <c r="H446" s="72"/>
      <c r="I446" s="72"/>
      <c r="J446" s="72"/>
      <c r="K446" s="72"/>
      <c r="L446" s="72"/>
      <c r="M446" s="72"/>
      <c r="N446" s="69"/>
      <c r="O446" s="69"/>
      <c r="P446" s="69"/>
      <c r="Q446" s="69"/>
      <c r="R446" s="69"/>
      <c r="S446" s="69"/>
      <c r="T446" s="69"/>
      <c r="U446" s="69"/>
      <c r="V446" s="69"/>
      <c r="W446" s="69"/>
      <c r="X446" s="69"/>
      <c r="Y446" s="69"/>
      <c r="Z446" s="69"/>
      <c r="AA446" s="69"/>
      <c r="AB446" s="69"/>
      <c r="AC446" s="69"/>
      <c r="AD446" s="69"/>
    </row>
    <row r="447" spans="1:30" x14ac:dyDescent="0.35">
      <c r="A447" s="50"/>
      <c r="B447" s="72"/>
      <c r="C447" s="53"/>
      <c r="D447" s="72"/>
      <c r="E447" s="72"/>
      <c r="F447" s="72"/>
      <c r="G447" s="72"/>
      <c r="H447" s="72"/>
      <c r="I447" s="72"/>
      <c r="J447" s="72"/>
      <c r="K447" s="72"/>
      <c r="L447" s="72"/>
      <c r="M447" s="72"/>
      <c r="N447" s="69"/>
      <c r="O447" s="69"/>
      <c r="P447" s="69"/>
      <c r="Q447" s="69"/>
      <c r="R447" s="69"/>
      <c r="S447" s="69"/>
      <c r="T447" s="69"/>
      <c r="U447" s="69"/>
      <c r="V447" s="69"/>
      <c r="W447" s="69"/>
      <c r="X447" s="69"/>
      <c r="Y447" s="69"/>
      <c r="Z447" s="69"/>
      <c r="AA447" s="69"/>
      <c r="AB447" s="69"/>
      <c r="AC447" s="69"/>
      <c r="AD447" s="69"/>
    </row>
    <row r="448" spans="1:30" x14ac:dyDescent="0.35">
      <c r="A448" s="50"/>
      <c r="B448" s="72"/>
      <c r="C448" s="53"/>
      <c r="D448" s="72"/>
      <c r="E448" s="72"/>
      <c r="F448" s="72"/>
      <c r="G448" s="72"/>
      <c r="H448" s="72"/>
      <c r="I448" s="72"/>
      <c r="J448" s="72"/>
      <c r="K448" s="72"/>
      <c r="L448" s="72"/>
      <c r="M448" s="72"/>
      <c r="N448" s="69"/>
      <c r="O448" s="69"/>
      <c r="P448" s="69"/>
      <c r="Q448" s="69"/>
      <c r="R448" s="69"/>
      <c r="S448" s="69"/>
      <c r="T448" s="69"/>
      <c r="U448" s="69"/>
      <c r="V448" s="69"/>
      <c r="W448" s="69"/>
      <c r="X448" s="69"/>
      <c r="Y448" s="69"/>
      <c r="Z448" s="69"/>
      <c r="AA448" s="69"/>
      <c r="AB448" s="69"/>
      <c r="AC448" s="69"/>
      <c r="AD448" s="69"/>
    </row>
    <row r="449" spans="1:30" x14ac:dyDescent="0.35">
      <c r="A449" s="50"/>
      <c r="B449" s="72"/>
      <c r="C449" s="53"/>
      <c r="D449" s="72"/>
      <c r="E449" s="72"/>
      <c r="F449" s="72"/>
      <c r="G449" s="72"/>
      <c r="H449" s="72"/>
      <c r="I449" s="72"/>
      <c r="J449" s="72"/>
      <c r="K449" s="72"/>
      <c r="L449" s="72"/>
      <c r="M449" s="72"/>
      <c r="N449" s="69"/>
      <c r="O449" s="69"/>
      <c r="P449" s="69"/>
      <c r="Q449" s="69"/>
      <c r="R449" s="69"/>
      <c r="S449" s="69"/>
      <c r="T449" s="69"/>
      <c r="U449" s="69"/>
      <c r="V449" s="69"/>
      <c r="W449" s="69"/>
      <c r="X449" s="69"/>
      <c r="Y449" s="69"/>
      <c r="Z449" s="69"/>
      <c r="AA449" s="69"/>
      <c r="AB449" s="69"/>
      <c r="AC449" s="69"/>
      <c r="AD449" s="69"/>
    </row>
    <row r="450" spans="1:30" x14ac:dyDescent="0.35">
      <c r="A450" s="50"/>
      <c r="B450" s="72"/>
      <c r="C450" s="53"/>
      <c r="D450" s="72"/>
      <c r="E450" s="72"/>
      <c r="F450" s="72"/>
      <c r="G450" s="72"/>
      <c r="H450" s="72"/>
      <c r="I450" s="72"/>
      <c r="J450" s="72"/>
      <c r="K450" s="72"/>
      <c r="L450" s="72"/>
      <c r="M450" s="72"/>
      <c r="N450" s="69"/>
      <c r="O450" s="69"/>
      <c r="P450" s="69"/>
      <c r="Q450" s="69"/>
      <c r="R450" s="69"/>
      <c r="S450" s="69"/>
      <c r="T450" s="69"/>
      <c r="U450" s="69"/>
      <c r="V450" s="69"/>
      <c r="W450" s="69"/>
      <c r="X450" s="69"/>
      <c r="Y450" s="69"/>
      <c r="Z450" s="69"/>
      <c r="AA450" s="69"/>
      <c r="AB450" s="69"/>
      <c r="AC450" s="69"/>
      <c r="AD450" s="69"/>
    </row>
    <row r="451" spans="1:30" x14ac:dyDescent="0.35">
      <c r="A451" s="50"/>
      <c r="B451" s="72"/>
      <c r="C451" s="53"/>
      <c r="D451" s="72"/>
      <c r="E451" s="72"/>
      <c r="F451" s="72"/>
      <c r="G451" s="72"/>
      <c r="H451" s="72"/>
      <c r="I451" s="72"/>
      <c r="J451" s="72"/>
      <c r="K451" s="72"/>
      <c r="L451" s="72"/>
      <c r="M451" s="72"/>
      <c r="N451" s="69"/>
      <c r="O451" s="69"/>
      <c r="P451" s="69"/>
      <c r="Q451" s="69"/>
      <c r="R451" s="69"/>
      <c r="S451" s="69"/>
      <c r="T451" s="69"/>
      <c r="U451" s="69"/>
      <c r="V451" s="69"/>
      <c r="W451" s="69"/>
      <c r="X451" s="69"/>
      <c r="Y451" s="69"/>
      <c r="Z451" s="69"/>
      <c r="AA451" s="69"/>
      <c r="AB451" s="69"/>
      <c r="AC451" s="69"/>
      <c r="AD451" s="69"/>
    </row>
    <row r="452" spans="1:30" x14ac:dyDescent="0.35">
      <c r="A452" s="50"/>
      <c r="B452" s="72"/>
      <c r="C452" s="53"/>
      <c r="D452" s="72"/>
      <c r="E452" s="72"/>
      <c r="F452" s="72"/>
      <c r="G452" s="72"/>
      <c r="H452" s="72"/>
      <c r="I452" s="72"/>
      <c r="J452" s="72"/>
      <c r="K452" s="72"/>
      <c r="L452" s="72"/>
      <c r="M452" s="72"/>
      <c r="N452" s="69"/>
      <c r="O452" s="69"/>
      <c r="P452" s="69"/>
      <c r="Q452" s="69"/>
      <c r="R452" s="69"/>
      <c r="S452" s="69"/>
      <c r="T452" s="69"/>
      <c r="U452" s="69"/>
      <c r="V452" s="69"/>
      <c r="W452" s="69"/>
      <c r="X452" s="69"/>
      <c r="Y452" s="69"/>
      <c r="Z452" s="69"/>
      <c r="AA452" s="69"/>
      <c r="AB452" s="69"/>
      <c r="AC452" s="69"/>
      <c r="AD452" s="69"/>
    </row>
    <row r="453" spans="1:30" x14ac:dyDescent="0.35">
      <c r="A453" s="50"/>
      <c r="B453" s="72"/>
      <c r="C453" s="53"/>
      <c r="D453" s="72"/>
      <c r="E453" s="72"/>
      <c r="F453" s="72"/>
      <c r="G453" s="72"/>
      <c r="H453" s="72"/>
      <c r="I453" s="72"/>
      <c r="J453" s="72"/>
      <c r="K453" s="72"/>
      <c r="L453" s="72"/>
      <c r="M453" s="72"/>
      <c r="N453" s="69"/>
      <c r="O453" s="69"/>
      <c r="P453" s="69"/>
      <c r="Q453" s="69"/>
      <c r="R453" s="69"/>
      <c r="S453" s="69"/>
      <c r="T453" s="69"/>
      <c r="U453" s="69"/>
      <c r="V453" s="69"/>
      <c r="W453" s="69"/>
      <c r="X453" s="69"/>
      <c r="Y453" s="69"/>
      <c r="Z453" s="69"/>
      <c r="AA453" s="69"/>
      <c r="AB453" s="69"/>
      <c r="AC453" s="69"/>
      <c r="AD453" s="69"/>
    </row>
    <row r="454" spans="1:30" x14ac:dyDescent="0.35">
      <c r="A454" s="50"/>
      <c r="B454" s="72"/>
      <c r="C454" s="53"/>
      <c r="D454" s="72"/>
      <c r="E454" s="72"/>
      <c r="F454" s="72"/>
      <c r="G454" s="72"/>
      <c r="H454" s="72"/>
      <c r="I454" s="72"/>
      <c r="J454" s="72"/>
      <c r="K454" s="72"/>
      <c r="L454" s="72"/>
      <c r="M454" s="72"/>
      <c r="N454" s="69"/>
      <c r="O454" s="69"/>
      <c r="P454" s="69"/>
      <c r="Q454" s="69"/>
      <c r="R454" s="69"/>
      <c r="S454" s="69"/>
      <c r="T454" s="69"/>
      <c r="U454" s="69"/>
      <c r="V454" s="69"/>
      <c r="W454" s="69"/>
      <c r="X454" s="69"/>
      <c r="Y454" s="69"/>
      <c r="Z454" s="69"/>
      <c r="AA454" s="69"/>
      <c r="AB454" s="69"/>
      <c r="AC454" s="69"/>
      <c r="AD454" s="69"/>
    </row>
    <row r="455" spans="1:30" x14ac:dyDescent="0.35">
      <c r="A455" s="50"/>
      <c r="B455" s="72"/>
      <c r="C455" s="53"/>
      <c r="D455" s="72"/>
      <c r="E455" s="72"/>
      <c r="F455" s="72"/>
      <c r="G455" s="72"/>
      <c r="H455" s="72"/>
      <c r="I455" s="72"/>
      <c r="J455" s="72"/>
      <c r="K455" s="72"/>
      <c r="L455" s="72"/>
      <c r="M455" s="72"/>
      <c r="N455" s="69"/>
      <c r="O455" s="69"/>
      <c r="P455" s="69"/>
      <c r="Q455" s="69"/>
      <c r="R455" s="69"/>
      <c r="S455" s="69"/>
      <c r="T455" s="69"/>
      <c r="U455" s="69"/>
      <c r="V455" s="69"/>
      <c r="W455" s="69"/>
      <c r="X455" s="69"/>
      <c r="Y455" s="69"/>
      <c r="Z455" s="69"/>
      <c r="AA455" s="69"/>
      <c r="AB455" s="69"/>
      <c r="AC455" s="69"/>
      <c r="AD455" s="69"/>
    </row>
    <row r="456" spans="1:30" x14ac:dyDescent="0.35">
      <c r="A456" s="50"/>
      <c r="B456" s="72"/>
      <c r="C456" s="53"/>
      <c r="D456" s="72"/>
      <c r="E456" s="72"/>
      <c r="F456" s="72"/>
      <c r="G456" s="72"/>
      <c r="H456" s="72"/>
      <c r="I456" s="72"/>
      <c r="J456" s="72"/>
      <c r="K456" s="72"/>
      <c r="L456" s="72"/>
      <c r="M456" s="72"/>
      <c r="N456" s="69"/>
      <c r="O456" s="69"/>
      <c r="P456" s="69"/>
      <c r="Q456" s="69"/>
      <c r="R456" s="69"/>
      <c r="S456" s="69"/>
      <c r="T456" s="69"/>
      <c r="U456" s="69"/>
      <c r="V456" s="69"/>
      <c r="W456" s="69"/>
      <c r="X456" s="69"/>
      <c r="Y456" s="69"/>
      <c r="Z456" s="69"/>
      <c r="AA456" s="69"/>
      <c r="AB456" s="69"/>
      <c r="AC456" s="69"/>
      <c r="AD456" s="69"/>
    </row>
    <row r="457" spans="1:30" x14ac:dyDescent="0.35">
      <c r="A457" s="50"/>
      <c r="B457" s="72"/>
      <c r="C457" s="53"/>
      <c r="D457" s="72"/>
      <c r="E457" s="72"/>
      <c r="F457" s="72"/>
      <c r="G457" s="72"/>
      <c r="H457" s="72"/>
      <c r="I457" s="72"/>
      <c r="J457" s="72"/>
      <c r="K457" s="72"/>
      <c r="L457" s="72"/>
      <c r="M457" s="72"/>
      <c r="N457" s="69"/>
      <c r="O457" s="69"/>
      <c r="P457" s="69"/>
      <c r="Q457" s="69"/>
      <c r="R457" s="69"/>
      <c r="S457" s="69"/>
      <c r="T457" s="69"/>
      <c r="U457" s="69"/>
      <c r="V457" s="69"/>
      <c r="W457" s="69"/>
      <c r="X457" s="69"/>
      <c r="Y457" s="69"/>
      <c r="Z457" s="69"/>
      <c r="AA457" s="69"/>
      <c r="AB457" s="69"/>
      <c r="AC457" s="69"/>
      <c r="AD457" s="69"/>
    </row>
    <row r="458" spans="1:30" x14ac:dyDescent="0.35">
      <c r="A458" s="50"/>
      <c r="B458" s="72"/>
      <c r="C458" s="53"/>
      <c r="D458" s="72"/>
      <c r="E458" s="72"/>
      <c r="F458" s="72"/>
      <c r="G458" s="72"/>
      <c r="H458" s="72"/>
      <c r="I458" s="72"/>
      <c r="J458" s="72"/>
      <c r="K458" s="72"/>
      <c r="L458" s="72"/>
      <c r="M458" s="72"/>
      <c r="N458" s="69"/>
      <c r="O458" s="69"/>
      <c r="P458" s="69"/>
      <c r="Q458" s="69"/>
      <c r="R458" s="69"/>
      <c r="S458" s="69"/>
      <c r="T458" s="69"/>
      <c r="U458" s="69"/>
      <c r="V458" s="69"/>
      <c r="W458" s="69"/>
      <c r="X458" s="69"/>
      <c r="Y458" s="69"/>
      <c r="Z458" s="69"/>
      <c r="AA458" s="69"/>
      <c r="AB458" s="69"/>
      <c r="AC458" s="69"/>
      <c r="AD458" s="69"/>
    </row>
    <row r="459" spans="1:30" x14ac:dyDescent="0.35">
      <c r="A459" s="50"/>
      <c r="B459" s="72"/>
      <c r="C459" s="53"/>
      <c r="D459" s="72"/>
      <c r="E459" s="72"/>
      <c r="F459" s="72"/>
      <c r="G459" s="72"/>
      <c r="H459" s="72"/>
      <c r="I459" s="72"/>
      <c r="J459" s="72"/>
      <c r="K459" s="72"/>
      <c r="L459" s="72"/>
      <c r="M459" s="72"/>
      <c r="N459" s="69"/>
      <c r="O459" s="69"/>
      <c r="P459" s="69"/>
      <c r="Q459" s="69"/>
      <c r="R459" s="69"/>
      <c r="S459" s="69"/>
      <c r="T459" s="69"/>
      <c r="U459" s="69"/>
      <c r="V459" s="69"/>
      <c r="W459" s="69"/>
      <c r="X459" s="69"/>
      <c r="Y459" s="69"/>
      <c r="Z459" s="69"/>
      <c r="AA459" s="69"/>
      <c r="AB459" s="69"/>
      <c r="AC459" s="69"/>
      <c r="AD459" s="69"/>
    </row>
    <row r="460" spans="1:30" x14ac:dyDescent="0.35">
      <c r="A460" s="50"/>
      <c r="B460" s="72"/>
      <c r="C460" s="53"/>
      <c r="D460" s="72"/>
      <c r="E460" s="72"/>
      <c r="F460" s="72"/>
      <c r="G460" s="72"/>
      <c r="H460" s="72"/>
      <c r="I460" s="72"/>
      <c r="J460" s="72"/>
      <c r="K460" s="72"/>
      <c r="L460" s="72"/>
      <c r="M460" s="72"/>
      <c r="N460" s="69"/>
      <c r="O460" s="69"/>
      <c r="P460" s="69"/>
      <c r="Q460" s="69"/>
      <c r="R460" s="69"/>
      <c r="S460" s="69"/>
      <c r="T460" s="69"/>
      <c r="U460" s="69"/>
      <c r="V460" s="69"/>
      <c r="W460" s="69"/>
      <c r="X460" s="69"/>
      <c r="Y460" s="69"/>
      <c r="Z460" s="69"/>
      <c r="AA460" s="69"/>
      <c r="AB460" s="69"/>
      <c r="AC460" s="69"/>
      <c r="AD460" s="69"/>
    </row>
    <row r="461" spans="1:30" x14ac:dyDescent="0.35">
      <c r="A461" s="50"/>
      <c r="B461" s="72"/>
      <c r="C461" s="53"/>
      <c r="D461" s="72"/>
      <c r="E461" s="72"/>
      <c r="F461" s="72"/>
      <c r="G461" s="72"/>
      <c r="H461" s="72"/>
      <c r="I461" s="72"/>
      <c r="J461" s="72"/>
      <c r="K461" s="72"/>
      <c r="L461" s="72"/>
      <c r="M461" s="72"/>
      <c r="N461" s="69"/>
      <c r="O461" s="69"/>
      <c r="P461" s="69"/>
      <c r="Q461" s="69"/>
      <c r="R461" s="69"/>
      <c r="S461" s="69"/>
      <c r="T461" s="69"/>
      <c r="U461" s="69"/>
      <c r="V461" s="69"/>
      <c r="W461" s="69"/>
      <c r="X461" s="69"/>
      <c r="Y461" s="69"/>
      <c r="Z461" s="69"/>
      <c r="AA461" s="69"/>
      <c r="AB461" s="69"/>
      <c r="AC461" s="69"/>
      <c r="AD461" s="69"/>
    </row>
    <row r="462" spans="1:30" x14ac:dyDescent="0.35">
      <c r="A462" s="50"/>
      <c r="B462" s="72"/>
      <c r="C462" s="53"/>
      <c r="D462" s="72"/>
      <c r="E462" s="72"/>
      <c r="F462" s="72"/>
      <c r="G462" s="72"/>
      <c r="H462" s="72"/>
      <c r="I462" s="72"/>
      <c r="J462" s="72"/>
      <c r="K462" s="72"/>
      <c r="L462" s="72"/>
      <c r="M462" s="72"/>
      <c r="N462" s="69"/>
      <c r="O462" s="69"/>
      <c r="P462" s="69"/>
      <c r="Q462" s="69"/>
      <c r="R462" s="69"/>
      <c r="S462" s="69"/>
      <c r="T462" s="69"/>
      <c r="U462" s="69"/>
      <c r="V462" s="69"/>
      <c r="W462" s="69"/>
      <c r="X462" s="69"/>
      <c r="Y462" s="69"/>
      <c r="Z462" s="69"/>
      <c r="AA462" s="69"/>
      <c r="AB462" s="69"/>
      <c r="AC462" s="69"/>
      <c r="AD462" s="69"/>
    </row>
    <row r="463" spans="1:30" x14ac:dyDescent="0.35">
      <c r="A463" s="50"/>
      <c r="B463" s="72"/>
      <c r="C463" s="53"/>
      <c r="D463" s="72"/>
      <c r="E463" s="72"/>
      <c r="F463" s="72"/>
      <c r="G463" s="72"/>
      <c r="H463" s="72"/>
      <c r="I463" s="72"/>
      <c r="J463" s="72"/>
      <c r="K463" s="72"/>
      <c r="L463" s="72"/>
      <c r="M463" s="72"/>
      <c r="N463" s="69"/>
      <c r="O463" s="69"/>
      <c r="P463" s="69"/>
      <c r="Q463" s="69"/>
      <c r="R463" s="69"/>
      <c r="S463" s="69"/>
      <c r="T463" s="69"/>
      <c r="U463" s="69"/>
      <c r="V463" s="69"/>
      <c r="W463" s="69"/>
      <c r="X463" s="69"/>
      <c r="Y463" s="69"/>
      <c r="Z463" s="69"/>
      <c r="AA463" s="69"/>
      <c r="AB463" s="69"/>
      <c r="AC463" s="69"/>
      <c r="AD463" s="69"/>
    </row>
    <row r="464" spans="1:30" x14ac:dyDescent="0.35">
      <c r="A464" s="50"/>
      <c r="B464" s="72"/>
      <c r="C464" s="53"/>
      <c r="D464" s="72"/>
      <c r="E464" s="72"/>
      <c r="F464" s="72"/>
      <c r="G464" s="72"/>
      <c r="H464" s="72"/>
      <c r="I464" s="72"/>
      <c r="J464" s="72"/>
      <c r="K464" s="72"/>
      <c r="L464" s="72"/>
      <c r="M464" s="72"/>
      <c r="N464" s="69"/>
      <c r="O464" s="69"/>
      <c r="P464" s="69"/>
      <c r="Q464" s="69"/>
      <c r="R464" s="69"/>
      <c r="S464" s="69"/>
      <c r="T464" s="69"/>
      <c r="U464" s="69"/>
      <c r="V464" s="69"/>
      <c r="W464" s="69"/>
      <c r="X464" s="69"/>
      <c r="Y464" s="69"/>
      <c r="Z464" s="69"/>
      <c r="AA464" s="69"/>
      <c r="AB464" s="69"/>
      <c r="AC464" s="69"/>
      <c r="AD464" s="69"/>
    </row>
    <row r="465" spans="1:30" x14ac:dyDescent="0.35">
      <c r="A465" s="50"/>
      <c r="B465" s="72"/>
      <c r="C465" s="53"/>
      <c r="D465" s="72"/>
      <c r="E465" s="72"/>
      <c r="F465" s="72"/>
      <c r="G465" s="72"/>
      <c r="H465" s="72"/>
      <c r="I465" s="72"/>
      <c r="J465" s="72"/>
      <c r="K465" s="72"/>
      <c r="L465" s="72"/>
      <c r="M465" s="72"/>
      <c r="N465" s="69"/>
      <c r="O465" s="69"/>
      <c r="P465" s="69"/>
      <c r="Q465" s="69"/>
      <c r="R465" s="69"/>
      <c r="S465" s="69"/>
      <c r="T465" s="69"/>
      <c r="U465" s="69"/>
      <c r="V465" s="69"/>
      <c r="W465" s="69"/>
      <c r="X465" s="69"/>
      <c r="Y465" s="69"/>
      <c r="Z465" s="69"/>
      <c r="AA465" s="69"/>
      <c r="AB465" s="69"/>
      <c r="AC465" s="69"/>
      <c r="AD465" s="69"/>
    </row>
    <row r="466" spans="1:30" x14ac:dyDescent="0.35">
      <c r="A466" s="50"/>
      <c r="B466" s="72"/>
      <c r="C466" s="53"/>
      <c r="D466" s="72"/>
      <c r="E466" s="72"/>
      <c r="F466" s="72"/>
      <c r="G466" s="72"/>
      <c r="H466" s="72"/>
      <c r="I466" s="72"/>
      <c r="J466" s="72"/>
      <c r="K466" s="72"/>
      <c r="L466" s="72"/>
      <c r="M466" s="72"/>
      <c r="N466" s="69"/>
      <c r="O466" s="69"/>
      <c r="P466" s="69"/>
      <c r="Q466" s="69"/>
      <c r="R466" s="69"/>
      <c r="S466" s="69"/>
      <c r="T466" s="69"/>
      <c r="U466" s="69"/>
      <c r="V466" s="69"/>
      <c r="W466" s="69"/>
      <c r="X466" s="69"/>
      <c r="Y466" s="69"/>
      <c r="Z466" s="69"/>
      <c r="AA466" s="69"/>
      <c r="AB466" s="69"/>
      <c r="AC466" s="69"/>
      <c r="AD466" s="69"/>
    </row>
    <row r="467" spans="1:30" x14ac:dyDescent="0.35">
      <c r="A467" s="50"/>
      <c r="B467" s="72"/>
      <c r="C467" s="53"/>
      <c r="D467" s="72"/>
      <c r="E467" s="72"/>
      <c r="F467" s="72"/>
      <c r="G467" s="72"/>
      <c r="H467" s="72"/>
      <c r="I467" s="72"/>
      <c r="J467" s="72"/>
      <c r="K467" s="72"/>
      <c r="L467" s="72"/>
      <c r="M467" s="72"/>
      <c r="N467" s="69"/>
      <c r="O467" s="69"/>
      <c r="P467" s="69"/>
      <c r="Q467" s="69"/>
      <c r="R467" s="69"/>
      <c r="S467" s="69"/>
      <c r="T467" s="69"/>
      <c r="U467" s="69"/>
      <c r="V467" s="69"/>
      <c r="W467" s="69"/>
      <c r="X467" s="69"/>
      <c r="Y467" s="69"/>
      <c r="Z467" s="69"/>
      <c r="AA467" s="69"/>
      <c r="AB467" s="69"/>
      <c r="AC467" s="69"/>
      <c r="AD467" s="69"/>
    </row>
    <row r="468" spans="1:30" x14ac:dyDescent="0.35">
      <c r="A468" s="50"/>
      <c r="B468" s="72"/>
      <c r="C468" s="53"/>
      <c r="D468" s="72"/>
      <c r="E468" s="72"/>
      <c r="F468" s="72"/>
      <c r="G468" s="72"/>
      <c r="H468" s="72"/>
      <c r="I468" s="72"/>
      <c r="J468" s="72"/>
      <c r="K468" s="72"/>
      <c r="L468" s="72"/>
      <c r="M468" s="72"/>
      <c r="N468" s="69"/>
      <c r="O468" s="69"/>
      <c r="P468" s="69"/>
      <c r="Q468" s="69"/>
      <c r="R468" s="69"/>
      <c r="S468" s="69"/>
      <c r="T468" s="69"/>
      <c r="U468" s="69"/>
      <c r="V468" s="69"/>
      <c r="W468" s="69"/>
      <c r="X468" s="69"/>
      <c r="Y468" s="69"/>
      <c r="Z468" s="69"/>
      <c r="AA468" s="69"/>
      <c r="AB468" s="69"/>
      <c r="AC468" s="69"/>
      <c r="AD468" s="69"/>
    </row>
    <row r="469" spans="1:30" x14ac:dyDescent="0.35">
      <c r="A469" s="50"/>
      <c r="B469" s="72"/>
      <c r="C469" s="53"/>
      <c r="D469" s="72"/>
      <c r="E469" s="72"/>
      <c r="F469" s="72"/>
      <c r="G469" s="72"/>
      <c r="H469" s="72"/>
      <c r="I469" s="72"/>
      <c r="J469" s="72"/>
      <c r="K469" s="72"/>
      <c r="L469" s="72"/>
      <c r="M469" s="72"/>
      <c r="N469" s="69"/>
      <c r="O469" s="69"/>
      <c r="P469" s="69"/>
      <c r="Q469" s="69"/>
      <c r="R469" s="69"/>
      <c r="S469" s="69"/>
      <c r="T469" s="69"/>
      <c r="U469" s="69"/>
      <c r="V469" s="69"/>
      <c r="W469" s="69"/>
      <c r="X469" s="69"/>
      <c r="Y469" s="69"/>
      <c r="Z469" s="69"/>
      <c r="AA469" s="69"/>
      <c r="AB469" s="69"/>
      <c r="AC469" s="69"/>
      <c r="AD469" s="69"/>
    </row>
    <row r="470" spans="1:30" x14ac:dyDescent="0.35">
      <c r="A470" s="50"/>
      <c r="B470" s="72"/>
      <c r="C470" s="53"/>
      <c r="D470" s="72"/>
      <c r="E470" s="72"/>
      <c r="F470" s="72"/>
      <c r="G470" s="72"/>
      <c r="H470" s="72"/>
      <c r="I470" s="72"/>
      <c r="J470" s="72"/>
      <c r="K470" s="72"/>
      <c r="L470" s="72"/>
      <c r="M470" s="72"/>
      <c r="N470" s="69"/>
      <c r="O470" s="69"/>
      <c r="P470" s="69"/>
      <c r="Q470" s="69"/>
      <c r="R470" s="69"/>
      <c r="S470" s="69"/>
      <c r="T470" s="69"/>
      <c r="U470" s="69"/>
      <c r="V470" s="69"/>
      <c r="W470" s="69"/>
      <c r="X470" s="69"/>
      <c r="Y470" s="69"/>
      <c r="Z470" s="69"/>
      <c r="AA470" s="69"/>
      <c r="AB470" s="69"/>
      <c r="AC470" s="69"/>
      <c r="AD470" s="69"/>
    </row>
    <row r="471" spans="1:30" x14ac:dyDescent="0.35">
      <c r="A471" s="50"/>
      <c r="B471" s="72"/>
      <c r="C471" s="53"/>
      <c r="D471" s="72"/>
      <c r="E471" s="72"/>
      <c r="F471" s="72"/>
      <c r="G471" s="72"/>
      <c r="H471" s="72"/>
      <c r="I471" s="72"/>
      <c r="J471" s="72"/>
      <c r="K471" s="72"/>
      <c r="L471" s="72"/>
      <c r="M471" s="72"/>
      <c r="N471" s="69"/>
      <c r="O471" s="69"/>
      <c r="P471" s="69"/>
      <c r="Q471" s="69"/>
      <c r="R471" s="69"/>
      <c r="S471" s="69"/>
      <c r="T471" s="69"/>
      <c r="U471" s="69"/>
      <c r="V471" s="69"/>
      <c r="W471" s="69"/>
      <c r="X471" s="69"/>
      <c r="Y471" s="69"/>
      <c r="Z471" s="69"/>
      <c r="AA471" s="69"/>
      <c r="AB471" s="69"/>
      <c r="AC471" s="69"/>
      <c r="AD471" s="69"/>
    </row>
    <row r="472" spans="1:30" x14ac:dyDescent="0.35">
      <c r="A472" s="50"/>
      <c r="B472" s="72"/>
      <c r="C472" s="53"/>
      <c r="D472" s="72"/>
      <c r="E472" s="72"/>
      <c r="F472" s="72"/>
      <c r="G472" s="72"/>
      <c r="H472" s="72"/>
      <c r="I472" s="72"/>
      <c r="J472" s="72"/>
      <c r="K472" s="72"/>
      <c r="L472" s="72"/>
      <c r="M472" s="72"/>
      <c r="N472" s="69"/>
      <c r="O472" s="69"/>
      <c r="P472" s="69"/>
      <c r="Q472" s="69"/>
      <c r="R472" s="69"/>
      <c r="S472" s="69"/>
      <c r="T472" s="69"/>
      <c r="U472" s="69"/>
      <c r="V472" s="69"/>
      <c r="W472" s="69"/>
      <c r="X472" s="69"/>
      <c r="Y472" s="69"/>
      <c r="Z472" s="69"/>
      <c r="AA472" s="69"/>
      <c r="AB472" s="69"/>
      <c r="AC472" s="69"/>
      <c r="AD472" s="69"/>
    </row>
    <row r="473" spans="1:30" x14ac:dyDescent="0.35">
      <c r="A473" s="50"/>
      <c r="B473" s="72"/>
      <c r="C473" s="53"/>
      <c r="D473" s="72"/>
      <c r="E473" s="72"/>
      <c r="F473" s="72"/>
      <c r="G473" s="72"/>
      <c r="H473" s="72"/>
      <c r="I473" s="72"/>
      <c r="J473" s="72"/>
      <c r="K473" s="72"/>
      <c r="L473" s="72"/>
      <c r="M473" s="72"/>
      <c r="N473" s="69"/>
      <c r="O473" s="69"/>
      <c r="P473" s="69"/>
      <c r="Q473" s="69"/>
      <c r="R473" s="69"/>
      <c r="S473" s="69"/>
      <c r="T473" s="69"/>
      <c r="U473" s="69"/>
      <c r="V473" s="69"/>
      <c r="W473" s="69"/>
      <c r="X473" s="69"/>
      <c r="Y473" s="69"/>
      <c r="Z473" s="69"/>
      <c r="AA473" s="69"/>
      <c r="AB473" s="69"/>
      <c r="AC473" s="69"/>
      <c r="AD473" s="69"/>
    </row>
    <row r="474" spans="1:30" x14ac:dyDescent="0.35">
      <c r="A474" s="50"/>
      <c r="B474" s="72"/>
      <c r="C474" s="53"/>
      <c r="D474" s="72"/>
      <c r="E474" s="72"/>
      <c r="F474" s="72"/>
      <c r="G474" s="72"/>
      <c r="H474" s="72"/>
      <c r="I474" s="72"/>
      <c r="J474" s="72"/>
      <c r="K474" s="72"/>
      <c r="L474" s="72"/>
      <c r="M474" s="72"/>
      <c r="N474" s="69"/>
      <c r="O474" s="69"/>
      <c r="P474" s="69"/>
      <c r="Q474" s="69"/>
      <c r="R474" s="69"/>
      <c r="S474" s="69"/>
      <c r="T474" s="69"/>
      <c r="U474" s="69"/>
      <c r="V474" s="69"/>
      <c r="W474" s="69"/>
      <c r="X474" s="69"/>
      <c r="Y474" s="69"/>
      <c r="Z474" s="69"/>
      <c r="AA474" s="69"/>
      <c r="AB474" s="69"/>
      <c r="AC474" s="69"/>
      <c r="AD474" s="69"/>
    </row>
    <row r="475" spans="1:30" x14ac:dyDescent="0.35">
      <c r="A475" s="50"/>
      <c r="B475" s="72"/>
      <c r="C475" s="53"/>
      <c r="D475" s="72"/>
      <c r="E475" s="72"/>
      <c r="F475" s="72"/>
      <c r="G475" s="72"/>
      <c r="H475" s="72"/>
      <c r="I475" s="72"/>
      <c r="J475" s="72"/>
      <c r="K475" s="72"/>
      <c r="L475" s="72"/>
      <c r="M475" s="72"/>
      <c r="N475" s="69"/>
      <c r="O475" s="69"/>
      <c r="P475" s="69"/>
      <c r="Q475" s="69"/>
      <c r="R475" s="69"/>
      <c r="S475" s="69"/>
      <c r="T475" s="69"/>
      <c r="U475" s="69"/>
      <c r="V475" s="69"/>
      <c r="W475" s="69"/>
      <c r="X475" s="69"/>
      <c r="Y475" s="69"/>
      <c r="Z475" s="69"/>
      <c r="AA475" s="69"/>
      <c r="AB475" s="69"/>
      <c r="AC475" s="69"/>
      <c r="AD475" s="69"/>
    </row>
    <row r="476" spans="1:30" x14ac:dyDescent="0.35">
      <c r="A476" s="50"/>
      <c r="B476" s="72"/>
      <c r="C476" s="53"/>
      <c r="D476" s="72"/>
      <c r="E476" s="72"/>
      <c r="F476" s="72"/>
      <c r="G476" s="72"/>
      <c r="H476" s="72"/>
      <c r="I476" s="72"/>
      <c r="J476" s="72"/>
      <c r="K476" s="72"/>
      <c r="L476" s="72"/>
      <c r="M476" s="72"/>
      <c r="N476" s="69"/>
      <c r="O476" s="69"/>
      <c r="P476" s="69"/>
      <c r="Q476" s="69"/>
      <c r="R476" s="69"/>
      <c r="S476" s="69"/>
      <c r="T476" s="69"/>
      <c r="U476" s="69"/>
      <c r="V476" s="69"/>
      <c r="W476" s="69"/>
      <c r="X476" s="69"/>
      <c r="Y476" s="69"/>
      <c r="Z476" s="69"/>
      <c r="AA476" s="69"/>
      <c r="AB476" s="69"/>
      <c r="AC476" s="69"/>
      <c r="AD476" s="69"/>
    </row>
    <row r="477" spans="1:30" x14ac:dyDescent="0.35">
      <c r="A477" s="50"/>
      <c r="B477" s="72"/>
      <c r="C477" s="53"/>
      <c r="D477" s="72"/>
      <c r="E477" s="72"/>
      <c r="F477" s="72"/>
      <c r="G477" s="72"/>
      <c r="H477" s="72"/>
      <c r="I477" s="72"/>
      <c r="J477" s="72"/>
      <c r="K477" s="72"/>
      <c r="L477" s="72"/>
      <c r="M477" s="72"/>
      <c r="N477" s="69"/>
      <c r="O477" s="69"/>
      <c r="P477" s="69"/>
      <c r="Q477" s="69"/>
      <c r="R477" s="69"/>
      <c r="S477" s="69"/>
      <c r="T477" s="69"/>
      <c r="U477" s="69"/>
      <c r="V477" s="69"/>
      <c r="W477" s="69"/>
      <c r="X477" s="69"/>
      <c r="Y477" s="69"/>
      <c r="Z477" s="69"/>
      <c r="AA477" s="69"/>
      <c r="AB477" s="69"/>
      <c r="AC477" s="69"/>
      <c r="AD477" s="69"/>
    </row>
    <row r="478" spans="1:30" x14ac:dyDescent="0.35">
      <c r="A478" s="50"/>
      <c r="B478" s="72"/>
      <c r="C478" s="53"/>
      <c r="D478" s="72"/>
      <c r="E478" s="72"/>
      <c r="F478" s="72"/>
      <c r="G478" s="72"/>
      <c r="H478" s="72"/>
      <c r="I478" s="72"/>
      <c r="J478" s="72"/>
      <c r="K478" s="72"/>
      <c r="L478" s="72"/>
      <c r="M478" s="72"/>
      <c r="N478" s="69"/>
      <c r="O478" s="69"/>
      <c r="P478" s="69"/>
      <c r="Q478" s="69"/>
      <c r="R478" s="69"/>
      <c r="S478" s="69"/>
      <c r="T478" s="69"/>
      <c r="U478" s="69"/>
      <c r="V478" s="69"/>
      <c r="W478" s="69"/>
      <c r="X478" s="69"/>
      <c r="Y478" s="69"/>
      <c r="Z478" s="69"/>
      <c r="AA478" s="69"/>
      <c r="AB478" s="69"/>
      <c r="AC478" s="69"/>
      <c r="AD478" s="69"/>
    </row>
    <row r="479" spans="1:30" x14ac:dyDescent="0.35">
      <c r="A479" s="50"/>
      <c r="B479" s="72"/>
      <c r="C479" s="53"/>
      <c r="D479" s="72"/>
      <c r="E479" s="72"/>
      <c r="F479" s="72"/>
      <c r="G479" s="72"/>
      <c r="H479" s="72"/>
      <c r="I479" s="72"/>
      <c r="J479" s="72"/>
      <c r="K479" s="72"/>
      <c r="L479" s="72"/>
      <c r="M479" s="72"/>
      <c r="N479" s="69"/>
      <c r="O479" s="69"/>
      <c r="P479" s="69"/>
      <c r="Q479" s="69"/>
      <c r="R479" s="69"/>
      <c r="S479" s="69"/>
      <c r="T479" s="69"/>
      <c r="U479" s="69"/>
      <c r="V479" s="69"/>
      <c r="W479" s="69"/>
      <c r="X479" s="69"/>
      <c r="Y479" s="69"/>
      <c r="Z479" s="69"/>
      <c r="AA479" s="69"/>
      <c r="AB479" s="69"/>
      <c r="AC479" s="69"/>
      <c r="AD479" s="69"/>
    </row>
    <row r="480" spans="1:30" x14ac:dyDescent="0.35">
      <c r="A480" s="50"/>
      <c r="B480" s="72"/>
      <c r="C480" s="53"/>
      <c r="D480" s="72"/>
      <c r="E480" s="72"/>
      <c r="F480" s="72"/>
      <c r="G480" s="72"/>
      <c r="H480" s="72"/>
      <c r="I480" s="72"/>
      <c r="J480" s="72"/>
      <c r="K480" s="72"/>
      <c r="L480" s="72"/>
      <c r="M480" s="72"/>
      <c r="N480" s="69"/>
      <c r="O480" s="69"/>
      <c r="P480" s="69"/>
      <c r="Q480" s="69"/>
      <c r="R480" s="69"/>
      <c r="S480" s="69"/>
      <c r="T480" s="69"/>
      <c r="U480" s="69"/>
      <c r="V480" s="69"/>
      <c r="W480" s="69"/>
      <c r="X480" s="69"/>
      <c r="Y480" s="69"/>
      <c r="Z480" s="69"/>
      <c r="AA480" s="69"/>
      <c r="AB480" s="69"/>
      <c r="AC480" s="69"/>
      <c r="AD480" s="69"/>
    </row>
    <row r="481" spans="1:30" x14ac:dyDescent="0.35">
      <c r="A481" s="50"/>
      <c r="B481" s="72"/>
      <c r="C481" s="53"/>
      <c r="D481" s="72"/>
      <c r="E481" s="72"/>
      <c r="F481" s="72"/>
      <c r="G481" s="72"/>
      <c r="H481" s="72"/>
      <c r="I481" s="72"/>
      <c r="J481" s="72"/>
      <c r="K481" s="72"/>
      <c r="L481" s="72"/>
      <c r="M481" s="72"/>
      <c r="N481" s="69"/>
      <c r="O481" s="69"/>
      <c r="P481" s="69"/>
      <c r="Q481" s="69"/>
      <c r="R481" s="69"/>
      <c r="S481" s="69"/>
      <c r="T481" s="69"/>
      <c r="U481" s="69"/>
      <c r="V481" s="69"/>
      <c r="W481" s="69"/>
      <c r="X481" s="69"/>
      <c r="Y481" s="69"/>
      <c r="Z481" s="69"/>
      <c r="AA481" s="69"/>
      <c r="AB481" s="69"/>
      <c r="AC481" s="69"/>
      <c r="AD481" s="69"/>
    </row>
    <row r="482" spans="1:30" x14ac:dyDescent="0.35">
      <c r="A482" s="50"/>
      <c r="B482" s="72"/>
      <c r="C482" s="53"/>
      <c r="D482" s="72"/>
      <c r="E482" s="72"/>
      <c r="F482" s="72"/>
      <c r="G482" s="72"/>
      <c r="H482" s="72"/>
      <c r="I482" s="72"/>
      <c r="J482" s="72"/>
      <c r="K482" s="72"/>
      <c r="L482" s="72"/>
      <c r="M482" s="72"/>
      <c r="N482" s="69"/>
      <c r="O482" s="69"/>
      <c r="P482" s="69"/>
      <c r="Q482" s="69"/>
      <c r="R482" s="69"/>
      <c r="S482" s="69"/>
      <c r="T482" s="69"/>
      <c r="U482" s="69"/>
      <c r="V482" s="69"/>
      <c r="W482" s="69"/>
      <c r="X482" s="69"/>
      <c r="Y482" s="69"/>
      <c r="Z482" s="69"/>
      <c r="AA482" s="69"/>
      <c r="AB482" s="69"/>
      <c r="AC482" s="69"/>
      <c r="AD482" s="69"/>
    </row>
    <row r="483" spans="1:30" x14ac:dyDescent="0.35">
      <c r="A483" s="50"/>
      <c r="B483" s="72"/>
      <c r="C483" s="53"/>
      <c r="D483" s="72"/>
      <c r="E483" s="72"/>
      <c r="F483" s="72"/>
      <c r="G483" s="72"/>
      <c r="H483" s="72"/>
      <c r="I483" s="72"/>
      <c r="J483" s="72"/>
      <c r="K483" s="72"/>
      <c r="L483" s="72"/>
      <c r="M483" s="72"/>
      <c r="N483" s="69"/>
      <c r="O483" s="69"/>
      <c r="P483" s="69"/>
      <c r="Q483" s="69"/>
      <c r="R483" s="69"/>
      <c r="S483" s="69"/>
      <c r="T483" s="69"/>
      <c r="U483" s="69"/>
      <c r="V483" s="69"/>
      <c r="W483" s="69"/>
      <c r="X483" s="69"/>
      <c r="Y483" s="69"/>
      <c r="Z483" s="69"/>
      <c r="AA483" s="69"/>
      <c r="AB483" s="69"/>
      <c r="AC483" s="69"/>
      <c r="AD483" s="69"/>
    </row>
    <row r="484" spans="1:30" x14ac:dyDescent="0.35">
      <c r="A484" s="50"/>
      <c r="B484" s="72"/>
      <c r="C484" s="53"/>
      <c r="D484" s="72"/>
      <c r="E484" s="72"/>
      <c r="F484" s="72"/>
      <c r="G484" s="72"/>
      <c r="H484" s="72"/>
      <c r="I484" s="72"/>
      <c r="J484" s="72"/>
      <c r="K484" s="72"/>
      <c r="L484" s="72"/>
      <c r="M484" s="72"/>
      <c r="N484" s="69"/>
      <c r="O484" s="69"/>
      <c r="P484" s="69"/>
      <c r="Q484" s="69"/>
      <c r="R484" s="69"/>
      <c r="S484" s="69"/>
      <c r="T484" s="69"/>
      <c r="U484" s="69"/>
      <c r="V484" s="69"/>
      <c r="W484" s="69"/>
      <c r="X484" s="69"/>
      <c r="Y484" s="69"/>
      <c r="Z484" s="69"/>
      <c r="AA484" s="69"/>
      <c r="AB484" s="69"/>
      <c r="AC484" s="69"/>
      <c r="AD484" s="69"/>
    </row>
    <row r="485" spans="1:30" x14ac:dyDescent="0.35">
      <c r="A485" s="50"/>
      <c r="B485" s="72"/>
      <c r="C485" s="53"/>
      <c r="D485" s="72"/>
      <c r="E485" s="72"/>
      <c r="F485" s="72"/>
      <c r="G485" s="72"/>
      <c r="H485" s="72"/>
      <c r="I485" s="72"/>
      <c r="J485" s="72"/>
      <c r="K485" s="72"/>
      <c r="L485" s="72"/>
      <c r="M485" s="72"/>
      <c r="N485" s="69"/>
      <c r="O485" s="69"/>
      <c r="P485" s="69"/>
      <c r="Q485" s="69"/>
      <c r="R485" s="69"/>
      <c r="S485" s="69"/>
      <c r="T485" s="69"/>
      <c r="U485" s="69"/>
      <c r="V485" s="69"/>
      <c r="W485" s="69"/>
      <c r="X485" s="69"/>
      <c r="Y485" s="69"/>
      <c r="Z485" s="69"/>
      <c r="AA485" s="69"/>
      <c r="AB485" s="69"/>
      <c r="AC485" s="69"/>
      <c r="AD485" s="69"/>
    </row>
    <row r="486" spans="1:30" x14ac:dyDescent="0.35">
      <c r="A486" s="50"/>
      <c r="B486" s="72"/>
      <c r="C486" s="53"/>
      <c r="D486" s="72"/>
      <c r="E486" s="72"/>
      <c r="F486" s="72"/>
      <c r="G486" s="72"/>
      <c r="H486" s="72"/>
      <c r="I486" s="72"/>
      <c r="J486" s="72"/>
      <c r="K486" s="72"/>
      <c r="L486" s="72"/>
      <c r="M486" s="72"/>
      <c r="N486" s="69"/>
      <c r="O486" s="69"/>
      <c r="P486" s="69"/>
      <c r="Q486" s="69"/>
      <c r="R486" s="69"/>
      <c r="S486" s="69"/>
      <c r="T486" s="69"/>
      <c r="U486" s="69"/>
      <c r="V486" s="69"/>
      <c r="W486" s="69"/>
      <c r="X486" s="69"/>
      <c r="Y486" s="69"/>
      <c r="Z486" s="69"/>
      <c r="AA486" s="69"/>
      <c r="AB486" s="69"/>
      <c r="AC486" s="69"/>
      <c r="AD486" s="69"/>
    </row>
    <row r="487" spans="1:30" x14ac:dyDescent="0.35">
      <c r="A487" s="50"/>
      <c r="B487" s="72"/>
      <c r="C487" s="53"/>
      <c r="D487" s="72"/>
      <c r="E487" s="72"/>
      <c r="F487" s="72"/>
      <c r="G487" s="72"/>
      <c r="H487" s="72"/>
      <c r="I487" s="72"/>
      <c r="J487" s="72"/>
      <c r="K487" s="72"/>
      <c r="L487" s="72"/>
      <c r="M487" s="72"/>
      <c r="N487" s="69"/>
      <c r="O487" s="69"/>
      <c r="P487" s="69"/>
      <c r="Q487" s="69"/>
      <c r="R487" s="69"/>
      <c r="S487" s="69"/>
      <c r="T487" s="69"/>
      <c r="U487" s="69"/>
      <c r="V487" s="69"/>
      <c r="W487" s="69"/>
      <c r="X487" s="69"/>
      <c r="Y487" s="69"/>
      <c r="Z487" s="69"/>
      <c r="AA487" s="69"/>
      <c r="AB487" s="69"/>
      <c r="AC487" s="69"/>
      <c r="AD487" s="69"/>
    </row>
    <row r="488" spans="1:30" x14ac:dyDescent="0.35">
      <c r="A488" s="50"/>
      <c r="B488" s="72"/>
      <c r="C488" s="53"/>
      <c r="D488" s="72"/>
      <c r="E488" s="72"/>
      <c r="F488" s="72"/>
      <c r="G488" s="72"/>
      <c r="H488" s="72"/>
      <c r="I488" s="72"/>
      <c r="J488" s="72"/>
      <c r="K488" s="72"/>
      <c r="L488" s="72"/>
      <c r="M488" s="72"/>
      <c r="N488" s="69"/>
      <c r="O488" s="69"/>
      <c r="P488" s="69"/>
      <c r="Q488" s="69"/>
      <c r="R488" s="69"/>
      <c r="S488" s="69"/>
      <c r="T488" s="69"/>
      <c r="U488" s="69"/>
      <c r="V488" s="69"/>
      <c r="W488" s="69"/>
      <c r="X488" s="69"/>
      <c r="Y488" s="69"/>
      <c r="Z488" s="69"/>
      <c r="AA488" s="69"/>
      <c r="AB488" s="69"/>
      <c r="AC488" s="69"/>
      <c r="AD488" s="69"/>
    </row>
    <row r="489" spans="1:30" x14ac:dyDescent="0.35">
      <c r="A489" s="50"/>
      <c r="B489" s="72"/>
      <c r="C489" s="53"/>
      <c r="D489" s="72"/>
      <c r="E489" s="72"/>
      <c r="F489" s="72"/>
      <c r="G489" s="72"/>
      <c r="H489" s="72"/>
      <c r="I489" s="72"/>
      <c r="J489" s="72"/>
      <c r="K489" s="72"/>
      <c r="L489" s="72"/>
      <c r="M489" s="72"/>
      <c r="N489" s="69"/>
      <c r="O489" s="69"/>
      <c r="P489" s="69"/>
      <c r="Q489" s="69"/>
      <c r="R489" s="69"/>
      <c r="S489" s="69"/>
      <c r="T489" s="69"/>
      <c r="U489" s="69"/>
      <c r="V489" s="69"/>
      <c r="W489" s="69"/>
      <c r="X489" s="69"/>
      <c r="Y489" s="69"/>
      <c r="Z489" s="69"/>
      <c r="AA489" s="69"/>
      <c r="AB489" s="69"/>
      <c r="AC489" s="69"/>
      <c r="AD489" s="69"/>
    </row>
    <row r="490" spans="1:30" x14ac:dyDescent="0.35">
      <c r="A490" s="50"/>
      <c r="B490" s="72"/>
      <c r="C490" s="53"/>
      <c r="D490" s="72"/>
      <c r="E490" s="72"/>
      <c r="F490" s="72"/>
      <c r="G490" s="72"/>
      <c r="H490" s="72"/>
      <c r="I490" s="72"/>
      <c r="J490" s="72"/>
      <c r="K490" s="72"/>
      <c r="L490" s="72"/>
      <c r="M490" s="72"/>
      <c r="N490" s="69"/>
      <c r="O490" s="69"/>
      <c r="P490" s="69"/>
      <c r="Q490" s="69"/>
      <c r="R490" s="69"/>
      <c r="S490" s="69"/>
      <c r="T490" s="69"/>
      <c r="U490" s="69"/>
      <c r="V490" s="69"/>
      <c r="W490" s="69"/>
      <c r="X490" s="69"/>
      <c r="Y490" s="69"/>
      <c r="Z490" s="69"/>
      <c r="AA490" s="69"/>
      <c r="AB490" s="69"/>
      <c r="AC490" s="69"/>
      <c r="AD490" s="69"/>
    </row>
    <row r="491" spans="1:30" x14ac:dyDescent="0.35">
      <c r="A491" s="50"/>
      <c r="B491" s="72"/>
      <c r="C491" s="53"/>
      <c r="D491" s="72"/>
      <c r="E491" s="72"/>
      <c r="F491" s="72"/>
      <c r="G491" s="72"/>
      <c r="H491" s="72"/>
      <c r="I491" s="72"/>
      <c r="J491" s="72"/>
      <c r="K491" s="72"/>
      <c r="L491" s="72"/>
      <c r="M491" s="72"/>
      <c r="N491" s="69"/>
      <c r="O491" s="69"/>
      <c r="P491" s="69"/>
      <c r="Q491" s="69"/>
      <c r="R491" s="69"/>
      <c r="S491" s="69"/>
      <c r="T491" s="69"/>
      <c r="U491" s="69"/>
      <c r="V491" s="69"/>
      <c r="W491" s="69"/>
      <c r="X491" s="69"/>
      <c r="Y491" s="69"/>
      <c r="Z491" s="69"/>
      <c r="AA491" s="69"/>
      <c r="AB491" s="69"/>
      <c r="AC491" s="69"/>
      <c r="AD491" s="69"/>
    </row>
    <row r="492" spans="1:30" x14ac:dyDescent="0.35">
      <c r="A492" s="50"/>
      <c r="B492" s="72"/>
      <c r="C492" s="53"/>
      <c r="D492" s="72"/>
      <c r="E492" s="72"/>
      <c r="F492" s="72"/>
      <c r="G492" s="72"/>
      <c r="H492" s="72"/>
      <c r="I492" s="72"/>
      <c r="J492" s="72"/>
      <c r="K492" s="72"/>
      <c r="L492" s="72"/>
      <c r="M492" s="72"/>
      <c r="N492" s="69"/>
      <c r="O492" s="69"/>
      <c r="P492" s="69"/>
      <c r="Q492" s="69"/>
      <c r="R492" s="69"/>
      <c r="S492" s="69"/>
      <c r="T492" s="69"/>
      <c r="U492" s="69"/>
      <c r="V492" s="69"/>
      <c r="W492" s="69"/>
      <c r="X492" s="69"/>
      <c r="Y492" s="69"/>
      <c r="Z492" s="69"/>
      <c r="AA492" s="69"/>
      <c r="AB492" s="69"/>
      <c r="AC492" s="69"/>
      <c r="AD492" s="69"/>
    </row>
    <row r="493" spans="1:30" x14ac:dyDescent="0.35">
      <c r="A493" s="50"/>
      <c r="B493" s="72"/>
      <c r="C493" s="53"/>
      <c r="D493" s="72"/>
      <c r="E493" s="72"/>
      <c r="F493" s="72"/>
      <c r="G493" s="72"/>
      <c r="H493" s="72"/>
      <c r="I493" s="72"/>
      <c r="J493" s="72"/>
      <c r="K493" s="72"/>
      <c r="L493" s="72"/>
      <c r="M493" s="72"/>
      <c r="N493" s="69"/>
      <c r="O493" s="69"/>
      <c r="P493" s="69"/>
      <c r="Q493" s="69"/>
      <c r="R493" s="69"/>
      <c r="S493" s="69"/>
      <c r="T493" s="69"/>
      <c r="U493" s="69"/>
      <c r="V493" s="69"/>
      <c r="W493" s="69"/>
      <c r="X493" s="69"/>
      <c r="Y493" s="69"/>
      <c r="Z493" s="69"/>
      <c r="AA493" s="69"/>
      <c r="AB493" s="69"/>
      <c r="AC493" s="69"/>
      <c r="AD493" s="69"/>
    </row>
    <row r="494" spans="1:30" x14ac:dyDescent="0.35">
      <c r="A494" s="50"/>
      <c r="B494" s="72"/>
      <c r="C494" s="53"/>
      <c r="D494" s="72"/>
      <c r="E494" s="72"/>
      <c r="F494" s="72"/>
      <c r="G494" s="72"/>
      <c r="H494" s="72"/>
      <c r="I494" s="72"/>
      <c r="J494" s="72"/>
      <c r="K494" s="72"/>
      <c r="L494" s="72"/>
      <c r="M494" s="72"/>
      <c r="N494" s="69"/>
      <c r="O494" s="69"/>
      <c r="P494" s="69"/>
      <c r="Q494" s="69"/>
      <c r="R494" s="69"/>
      <c r="S494" s="69"/>
      <c r="T494" s="69"/>
      <c r="U494" s="69"/>
      <c r="V494" s="69"/>
      <c r="W494" s="69"/>
      <c r="X494" s="69"/>
      <c r="Y494" s="69"/>
      <c r="Z494" s="69"/>
      <c r="AA494" s="69"/>
      <c r="AB494" s="69"/>
      <c r="AC494" s="69"/>
      <c r="AD494" s="69"/>
    </row>
    <row r="495" spans="1:30" x14ac:dyDescent="0.35">
      <c r="A495" s="50"/>
      <c r="B495" s="72"/>
      <c r="C495" s="53"/>
      <c r="D495" s="72"/>
      <c r="E495" s="72"/>
      <c r="F495" s="72"/>
      <c r="G495" s="72"/>
      <c r="H495" s="72"/>
      <c r="I495" s="72"/>
      <c r="J495" s="72"/>
      <c r="K495" s="72"/>
      <c r="L495" s="72"/>
      <c r="M495" s="72"/>
      <c r="N495" s="69"/>
      <c r="O495" s="69"/>
      <c r="P495" s="69"/>
      <c r="Q495" s="69"/>
      <c r="R495" s="69"/>
      <c r="S495" s="69"/>
      <c r="T495" s="69"/>
      <c r="U495" s="69"/>
      <c r="V495" s="69"/>
      <c r="W495" s="69"/>
      <c r="X495" s="69"/>
      <c r="Y495" s="69"/>
      <c r="Z495" s="69"/>
      <c r="AA495" s="69"/>
      <c r="AB495" s="69"/>
      <c r="AC495" s="69"/>
      <c r="AD495" s="69"/>
    </row>
    <row r="496" spans="1:30" x14ac:dyDescent="0.35">
      <c r="A496" s="50"/>
      <c r="B496" s="72"/>
      <c r="C496" s="53"/>
      <c r="D496" s="72"/>
      <c r="E496" s="72"/>
      <c r="F496" s="72"/>
      <c r="G496" s="72"/>
      <c r="H496" s="72"/>
      <c r="I496" s="72"/>
      <c r="J496" s="72"/>
      <c r="K496" s="72"/>
      <c r="L496" s="72"/>
      <c r="M496" s="72"/>
      <c r="N496" s="69"/>
      <c r="O496" s="69"/>
      <c r="P496" s="69"/>
      <c r="Q496" s="69"/>
      <c r="R496" s="69"/>
      <c r="S496" s="69"/>
      <c r="T496" s="69"/>
      <c r="U496" s="69"/>
      <c r="V496" s="69"/>
      <c r="W496" s="69"/>
      <c r="X496" s="69"/>
      <c r="Y496" s="69"/>
      <c r="Z496" s="69"/>
      <c r="AA496" s="69"/>
      <c r="AB496" s="69"/>
      <c r="AC496" s="69"/>
      <c r="AD496" s="69"/>
    </row>
    <row r="497" spans="1:30" x14ac:dyDescent="0.35">
      <c r="A497" s="50"/>
      <c r="B497" s="72"/>
      <c r="C497" s="53"/>
      <c r="D497" s="72"/>
      <c r="E497" s="72"/>
      <c r="F497" s="72"/>
      <c r="G497" s="72"/>
      <c r="H497" s="72"/>
      <c r="I497" s="72"/>
      <c r="J497" s="72"/>
      <c r="K497" s="72"/>
      <c r="L497" s="72"/>
      <c r="M497" s="72"/>
      <c r="N497" s="69"/>
      <c r="O497" s="69"/>
      <c r="P497" s="69"/>
      <c r="Q497" s="69"/>
      <c r="R497" s="69"/>
      <c r="S497" s="69"/>
      <c r="T497" s="69"/>
      <c r="U497" s="69"/>
      <c r="V497" s="69"/>
      <c r="W497" s="69"/>
      <c r="X497" s="69"/>
      <c r="Y497" s="69"/>
      <c r="Z497" s="69"/>
      <c r="AA497" s="69"/>
      <c r="AB497" s="69"/>
      <c r="AC497" s="69"/>
      <c r="AD497" s="69"/>
    </row>
    <row r="498" spans="1:30" x14ac:dyDescent="0.35">
      <c r="A498" s="50"/>
      <c r="B498" s="72"/>
      <c r="C498" s="53"/>
      <c r="D498" s="72"/>
      <c r="E498" s="72"/>
      <c r="F498" s="72"/>
      <c r="G498" s="72"/>
      <c r="H498" s="72"/>
      <c r="I498" s="72"/>
      <c r="J498" s="72"/>
      <c r="K498" s="72"/>
      <c r="L498" s="72"/>
      <c r="M498" s="72"/>
      <c r="N498" s="69"/>
      <c r="O498" s="69"/>
      <c r="P498" s="69"/>
      <c r="Q498" s="69"/>
      <c r="R498" s="69"/>
      <c r="S498" s="69"/>
      <c r="T498" s="69"/>
      <c r="U498" s="69"/>
      <c r="V498" s="69"/>
      <c r="W498" s="69"/>
      <c r="X498" s="69"/>
      <c r="Y498" s="69"/>
      <c r="Z498" s="69"/>
      <c r="AA498" s="69"/>
      <c r="AB498" s="69"/>
      <c r="AC498" s="69"/>
      <c r="AD498" s="69"/>
    </row>
    <row r="499" spans="1:30" x14ac:dyDescent="0.35">
      <c r="A499" s="50"/>
      <c r="B499" s="72"/>
      <c r="C499" s="53"/>
      <c r="D499" s="72"/>
      <c r="E499" s="72"/>
      <c r="F499" s="72"/>
      <c r="G499" s="72"/>
      <c r="H499" s="72"/>
      <c r="I499" s="72"/>
      <c r="J499" s="72"/>
      <c r="K499" s="72"/>
      <c r="L499" s="72"/>
      <c r="M499" s="72"/>
      <c r="N499" s="69"/>
      <c r="O499" s="69"/>
      <c r="P499" s="69"/>
      <c r="Q499" s="69"/>
      <c r="R499" s="69"/>
      <c r="S499" s="69"/>
      <c r="T499" s="69"/>
      <c r="U499" s="69"/>
      <c r="V499" s="69"/>
      <c r="W499" s="69"/>
      <c r="X499" s="69"/>
      <c r="Y499" s="69"/>
      <c r="Z499" s="69"/>
      <c r="AA499" s="69"/>
      <c r="AB499" s="69"/>
      <c r="AC499" s="69"/>
      <c r="AD499" s="69"/>
    </row>
    <row r="500" spans="1:30" x14ac:dyDescent="0.35">
      <c r="A500" s="50"/>
      <c r="B500" s="72"/>
      <c r="C500" s="53"/>
      <c r="D500" s="72"/>
      <c r="E500" s="72"/>
      <c r="F500" s="72"/>
      <c r="G500" s="72"/>
      <c r="H500" s="72"/>
      <c r="I500" s="72"/>
      <c r="J500" s="72"/>
      <c r="K500" s="72"/>
      <c r="L500" s="72"/>
      <c r="M500" s="72"/>
      <c r="N500" s="69"/>
      <c r="O500" s="69"/>
      <c r="P500" s="69"/>
      <c r="Q500" s="69"/>
      <c r="R500" s="69"/>
      <c r="S500" s="69"/>
      <c r="T500" s="69"/>
      <c r="U500" s="69"/>
      <c r="V500" s="69"/>
      <c r="W500" s="69"/>
      <c r="X500" s="69"/>
      <c r="Y500" s="69"/>
      <c r="Z500" s="69"/>
      <c r="AA500" s="69"/>
      <c r="AB500" s="69"/>
      <c r="AC500" s="69"/>
      <c r="AD500" s="69"/>
    </row>
    <row r="501" spans="1:30" x14ac:dyDescent="0.35">
      <c r="A501" s="50"/>
      <c r="B501" s="72"/>
      <c r="C501" s="53"/>
      <c r="D501" s="72"/>
      <c r="E501" s="72"/>
      <c r="F501" s="72"/>
      <c r="G501" s="72"/>
      <c r="H501" s="72"/>
      <c r="I501" s="72"/>
      <c r="J501" s="72"/>
      <c r="K501" s="72"/>
      <c r="L501" s="72"/>
      <c r="M501" s="72"/>
      <c r="N501" s="69"/>
      <c r="O501" s="69"/>
      <c r="P501" s="69"/>
      <c r="Q501" s="69"/>
      <c r="R501" s="69"/>
      <c r="S501" s="69"/>
      <c r="T501" s="69"/>
      <c r="U501" s="69"/>
      <c r="V501" s="69"/>
      <c r="W501" s="69"/>
      <c r="X501" s="69"/>
      <c r="Y501" s="69"/>
      <c r="Z501" s="69"/>
      <c r="AA501" s="69"/>
      <c r="AB501" s="69"/>
      <c r="AC501" s="69"/>
      <c r="AD501" s="69"/>
    </row>
    <row r="502" spans="1:30" x14ac:dyDescent="0.35">
      <c r="A502" s="50"/>
      <c r="B502" s="72"/>
      <c r="C502" s="53"/>
      <c r="D502" s="72"/>
      <c r="E502" s="72"/>
      <c r="F502" s="72"/>
      <c r="G502" s="72"/>
      <c r="H502" s="72"/>
      <c r="I502" s="72"/>
      <c r="J502" s="72"/>
      <c r="K502" s="72"/>
      <c r="L502" s="72"/>
      <c r="M502" s="72"/>
      <c r="N502" s="69"/>
      <c r="O502" s="69"/>
      <c r="P502" s="69"/>
      <c r="Q502" s="69"/>
      <c r="R502" s="69"/>
      <c r="S502" s="69"/>
      <c r="T502" s="69"/>
      <c r="U502" s="69"/>
      <c r="V502" s="69"/>
      <c r="W502" s="69"/>
      <c r="X502" s="69"/>
      <c r="Y502" s="69"/>
      <c r="Z502" s="69"/>
      <c r="AA502" s="69"/>
      <c r="AB502" s="69"/>
      <c r="AC502" s="69"/>
      <c r="AD502" s="69"/>
    </row>
    <row r="503" spans="1:30" x14ac:dyDescent="0.35">
      <c r="A503" s="50"/>
      <c r="B503" s="72"/>
      <c r="C503" s="53"/>
      <c r="D503" s="72"/>
      <c r="E503" s="72"/>
      <c r="F503" s="72"/>
      <c r="G503" s="72"/>
      <c r="H503" s="72"/>
      <c r="I503" s="72"/>
      <c r="J503" s="72"/>
      <c r="K503" s="72"/>
      <c r="L503" s="72"/>
      <c r="M503" s="72"/>
      <c r="N503" s="69"/>
      <c r="O503" s="69"/>
      <c r="P503" s="69"/>
      <c r="Q503" s="69"/>
      <c r="R503" s="69"/>
      <c r="S503" s="69"/>
      <c r="T503" s="69"/>
      <c r="U503" s="69"/>
      <c r="V503" s="69"/>
      <c r="W503" s="69"/>
      <c r="X503" s="69"/>
      <c r="Y503" s="69"/>
      <c r="Z503" s="69"/>
      <c r="AA503" s="69"/>
      <c r="AB503" s="69"/>
      <c r="AC503" s="69"/>
      <c r="AD503" s="69"/>
    </row>
    <row r="504" spans="1:30" x14ac:dyDescent="0.35">
      <c r="A504" s="50"/>
      <c r="B504" s="72"/>
      <c r="C504" s="53"/>
      <c r="D504" s="72"/>
      <c r="E504" s="72"/>
      <c r="F504" s="72"/>
      <c r="G504" s="72"/>
      <c r="H504" s="72"/>
      <c r="I504" s="72"/>
      <c r="J504" s="72"/>
      <c r="K504" s="72"/>
      <c r="L504" s="72"/>
      <c r="M504" s="72"/>
      <c r="N504" s="69"/>
      <c r="O504" s="69"/>
      <c r="P504" s="69"/>
      <c r="Q504" s="69"/>
      <c r="R504" s="69"/>
      <c r="S504" s="69"/>
      <c r="T504" s="69"/>
      <c r="U504" s="69"/>
      <c r="V504" s="69"/>
      <c r="W504" s="69"/>
      <c r="X504" s="69"/>
      <c r="Y504" s="69"/>
      <c r="Z504" s="69"/>
      <c r="AA504" s="69"/>
      <c r="AB504" s="69"/>
      <c r="AC504" s="69"/>
      <c r="AD504" s="69"/>
    </row>
    <row r="505" spans="1:30" x14ac:dyDescent="0.35">
      <c r="A505" s="50"/>
      <c r="B505" s="72"/>
      <c r="C505" s="53"/>
      <c r="D505" s="72"/>
      <c r="E505" s="72"/>
      <c r="F505" s="72"/>
      <c r="G505" s="72"/>
      <c r="H505" s="72"/>
      <c r="I505" s="72"/>
      <c r="J505" s="72"/>
      <c r="K505" s="72"/>
      <c r="L505" s="72"/>
      <c r="M505" s="72"/>
      <c r="N505" s="69"/>
      <c r="O505" s="69"/>
      <c r="P505" s="69"/>
      <c r="Q505" s="69"/>
      <c r="R505" s="69"/>
      <c r="S505" s="69"/>
      <c r="T505" s="69"/>
      <c r="U505" s="69"/>
      <c r="V505" s="69"/>
      <c r="W505" s="69"/>
      <c r="X505" s="69"/>
      <c r="Y505" s="69"/>
      <c r="Z505" s="69"/>
      <c r="AA505" s="69"/>
      <c r="AB505" s="69"/>
      <c r="AC505" s="69"/>
      <c r="AD505" s="69"/>
    </row>
    <row r="506" spans="1:30" x14ac:dyDescent="0.35">
      <c r="A506" s="50"/>
      <c r="B506" s="72"/>
      <c r="C506" s="53"/>
      <c r="D506" s="72"/>
      <c r="E506" s="72"/>
      <c r="F506" s="72"/>
      <c r="G506" s="72"/>
      <c r="H506" s="72"/>
      <c r="I506" s="72"/>
      <c r="J506" s="72"/>
      <c r="K506" s="72"/>
      <c r="L506" s="72"/>
      <c r="M506" s="72"/>
      <c r="N506" s="69"/>
      <c r="O506" s="69"/>
      <c r="P506" s="69"/>
      <c r="Q506" s="69"/>
      <c r="R506" s="69"/>
      <c r="S506" s="69"/>
      <c r="T506" s="69"/>
      <c r="U506" s="69"/>
      <c r="V506" s="69"/>
      <c r="W506" s="69"/>
      <c r="X506" s="69"/>
      <c r="Y506" s="69"/>
      <c r="Z506" s="69"/>
      <c r="AA506" s="69"/>
      <c r="AB506" s="69"/>
      <c r="AC506" s="69"/>
      <c r="AD506" s="69"/>
    </row>
    <row r="507" spans="1:30" x14ac:dyDescent="0.35">
      <c r="A507" s="50"/>
      <c r="B507" s="72"/>
      <c r="C507" s="53"/>
      <c r="D507" s="72"/>
      <c r="E507" s="72"/>
      <c r="F507" s="72"/>
      <c r="G507" s="72"/>
      <c r="H507" s="72"/>
      <c r="I507" s="72"/>
      <c r="J507" s="72"/>
      <c r="K507" s="72"/>
      <c r="L507" s="72"/>
      <c r="M507" s="72"/>
      <c r="N507" s="69"/>
      <c r="O507" s="69"/>
      <c r="P507" s="69"/>
      <c r="Q507" s="69"/>
      <c r="R507" s="69"/>
      <c r="S507" s="69"/>
      <c r="T507" s="69"/>
      <c r="U507" s="69"/>
      <c r="V507" s="69"/>
      <c r="W507" s="69"/>
      <c r="X507" s="69"/>
      <c r="Y507" s="69"/>
      <c r="Z507" s="69"/>
      <c r="AA507" s="69"/>
      <c r="AB507" s="69"/>
      <c r="AC507" s="69"/>
      <c r="AD507" s="69"/>
    </row>
    <row r="508" spans="1:30" x14ac:dyDescent="0.35">
      <c r="A508" s="50"/>
      <c r="B508" s="72"/>
      <c r="C508" s="53"/>
      <c r="D508" s="72"/>
      <c r="E508" s="72"/>
      <c r="F508" s="72"/>
      <c r="G508" s="72"/>
      <c r="H508" s="72"/>
      <c r="I508" s="72"/>
      <c r="J508" s="72"/>
      <c r="K508" s="72"/>
      <c r="L508" s="72"/>
      <c r="M508" s="72"/>
      <c r="N508" s="69"/>
      <c r="O508" s="69"/>
      <c r="P508" s="69"/>
      <c r="Q508" s="69"/>
      <c r="R508" s="69"/>
      <c r="S508" s="69"/>
      <c r="T508" s="69"/>
      <c r="U508" s="69"/>
      <c r="V508" s="69"/>
      <c r="W508" s="69"/>
      <c r="X508" s="69"/>
      <c r="Y508" s="69"/>
      <c r="Z508" s="69"/>
      <c r="AA508" s="69"/>
      <c r="AB508" s="69"/>
      <c r="AC508" s="69"/>
      <c r="AD508" s="69"/>
    </row>
    <row r="509" spans="1:30" x14ac:dyDescent="0.35">
      <c r="A509" s="50"/>
      <c r="B509" s="72"/>
      <c r="C509" s="53"/>
      <c r="D509" s="72"/>
      <c r="E509" s="72"/>
      <c r="F509" s="72"/>
      <c r="G509" s="72"/>
      <c r="H509" s="72"/>
      <c r="I509" s="72"/>
      <c r="J509" s="72"/>
      <c r="K509" s="72"/>
      <c r="L509" s="72"/>
      <c r="M509" s="72"/>
      <c r="N509" s="69"/>
      <c r="O509" s="69"/>
      <c r="P509" s="69"/>
      <c r="Q509" s="69"/>
      <c r="R509" s="69"/>
      <c r="S509" s="69"/>
      <c r="T509" s="69"/>
      <c r="U509" s="69"/>
      <c r="V509" s="69"/>
      <c r="W509" s="69"/>
      <c r="X509" s="69"/>
      <c r="Y509" s="69"/>
      <c r="Z509" s="69"/>
      <c r="AA509" s="69"/>
      <c r="AB509" s="69"/>
      <c r="AC509" s="69"/>
      <c r="AD509" s="69"/>
    </row>
    <row r="510" spans="1:30" x14ac:dyDescent="0.35">
      <c r="A510" s="50"/>
      <c r="B510" s="72"/>
      <c r="C510" s="53"/>
      <c r="D510" s="72"/>
      <c r="E510" s="72"/>
      <c r="F510" s="72"/>
      <c r="G510" s="72"/>
      <c r="H510" s="72"/>
      <c r="I510" s="72"/>
      <c r="J510" s="72"/>
      <c r="K510" s="72"/>
      <c r="L510" s="72"/>
      <c r="M510" s="72"/>
      <c r="N510" s="69"/>
      <c r="O510" s="69"/>
      <c r="P510" s="69"/>
      <c r="Q510" s="69"/>
      <c r="R510" s="69"/>
      <c r="S510" s="69"/>
      <c r="T510" s="69"/>
      <c r="U510" s="69"/>
      <c r="V510" s="69"/>
      <c r="W510" s="69"/>
      <c r="X510" s="69"/>
      <c r="Y510" s="69"/>
      <c r="Z510" s="69"/>
      <c r="AA510" s="69"/>
      <c r="AB510" s="69"/>
      <c r="AC510" s="69"/>
      <c r="AD510" s="69"/>
    </row>
    <row r="511" spans="1:30" x14ac:dyDescent="0.35">
      <c r="A511" s="50"/>
      <c r="B511" s="72"/>
      <c r="C511" s="53"/>
      <c r="D511" s="72"/>
      <c r="E511" s="72"/>
      <c r="F511" s="72"/>
      <c r="G511" s="72"/>
      <c r="H511" s="72"/>
      <c r="I511" s="72"/>
      <c r="J511" s="72"/>
      <c r="K511" s="72"/>
      <c r="L511" s="72"/>
      <c r="M511" s="72"/>
      <c r="N511" s="69"/>
      <c r="O511" s="69"/>
      <c r="P511" s="69"/>
      <c r="Q511" s="69"/>
      <c r="R511" s="69"/>
      <c r="S511" s="69"/>
      <c r="T511" s="69"/>
      <c r="U511" s="69"/>
      <c r="V511" s="69"/>
      <c r="W511" s="69"/>
      <c r="X511" s="69"/>
      <c r="Y511" s="69"/>
      <c r="Z511" s="69"/>
      <c r="AA511" s="69"/>
      <c r="AB511" s="69"/>
      <c r="AC511" s="69"/>
      <c r="AD511" s="69"/>
    </row>
    <row r="512" spans="1:30" x14ac:dyDescent="0.35">
      <c r="A512" s="50"/>
      <c r="B512" s="72"/>
      <c r="C512" s="53"/>
      <c r="D512" s="72"/>
      <c r="E512" s="72"/>
      <c r="F512" s="72"/>
      <c r="G512" s="72"/>
      <c r="H512" s="72"/>
      <c r="I512" s="72"/>
      <c r="J512" s="72"/>
      <c r="K512" s="72"/>
      <c r="L512" s="72"/>
      <c r="M512" s="72"/>
      <c r="N512" s="69"/>
      <c r="O512" s="69"/>
      <c r="P512" s="69"/>
      <c r="Q512" s="69"/>
      <c r="R512" s="69"/>
      <c r="S512" s="69"/>
      <c r="T512" s="69"/>
      <c r="U512" s="69"/>
      <c r="V512" s="69"/>
      <c r="W512" s="69"/>
      <c r="X512" s="69"/>
      <c r="Y512" s="69"/>
      <c r="Z512" s="69"/>
      <c r="AA512" s="69"/>
      <c r="AB512" s="69"/>
      <c r="AC512" s="69"/>
      <c r="AD512" s="69"/>
    </row>
    <row r="513" spans="1:30" x14ac:dyDescent="0.35">
      <c r="A513" s="50"/>
      <c r="B513" s="72"/>
      <c r="C513" s="53"/>
      <c r="D513" s="72"/>
      <c r="E513" s="72"/>
      <c r="F513" s="72"/>
      <c r="G513" s="72"/>
      <c r="H513" s="72"/>
      <c r="I513" s="72"/>
      <c r="J513" s="72"/>
      <c r="K513" s="72"/>
      <c r="L513" s="72"/>
      <c r="M513" s="72"/>
      <c r="N513" s="69"/>
      <c r="O513" s="69"/>
      <c r="P513" s="69"/>
      <c r="Q513" s="69"/>
      <c r="R513" s="69"/>
      <c r="S513" s="69"/>
      <c r="T513" s="69"/>
      <c r="U513" s="69"/>
      <c r="V513" s="69"/>
      <c r="W513" s="69"/>
      <c r="X513" s="69"/>
      <c r="Y513" s="69"/>
      <c r="Z513" s="69"/>
      <c r="AA513" s="69"/>
      <c r="AB513" s="69"/>
      <c r="AC513" s="69"/>
      <c r="AD513" s="69"/>
    </row>
    <row r="514" spans="1:30" x14ac:dyDescent="0.35">
      <c r="A514" s="50"/>
      <c r="B514" s="72"/>
      <c r="C514" s="53"/>
      <c r="D514" s="72"/>
      <c r="E514" s="72"/>
      <c r="F514" s="72"/>
      <c r="G514" s="72"/>
      <c r="H514" s="72"/>
      <c r="I514" s="72"/>
      <c r="J514" s="72"/>
      <c r="K514" s="72"/>
      <c r="L514" s="72"/>
      <c r="M514" s="72"/>
      <c r="N514" s="69"/>
      <c r="O514" s="69"/>
      <c r="P514" s="69"/>
      <c r="Q514" s="69"/>
      <c r="R514" s="69"/>
      <c r="S514" s="69"/>
      <c r="T514" s="69"/>
      <c r="U514" s="69"/>
      <c r="V514" s="69"/>
      <c r="W514" s="69"/>
      <c r="X514" s="69"/>
      <c r="Y514" s="69"/>
      <c r="Z514" s="69"/>
      <c r="AA514" s="69"/>
      <c r="AB514" s="69"/>
      <c r="AC514" s="69"/>
      <c r="AD514" s="69"/>
    </row>
    <row r="515" spans="1:30" x14ac:dyDescent="0.35">
      <c r="A515" s="50"/>
      <c r="B515" s="72"/>
      <c r="C515" s="53"/>
      <c r="D515" s="72"/>
      <c r="E515" s="72"/>
      <c r="F515" s="72"/>
      <c r="G515" s="72"/>
      <c r="H515" s="72"/>
      <c r="I515" s="72"/>
      <c r="J515" s="72"/>
      <c r="K515" s="72"/>
      <c r="L515" s="72"/>
      <c r="M515" s="72"/>
      <c r="N515" s="69"/>
      <c r="O515" s="69"/>
      <c r="P515" s="69"/>
      <c r="Q515" s="69"/>
      <c r="R515" s="69"/>
      <c r="S515" s="69"/>
      <c r="T515" s="69"/>
      <c r="U515" s="69"/>
      <c r="V515" s="69"/>
      <c r="W515" s="69"/>
      <c r="X515" s="69"/>
      <c r="Y515" s="69"/>
      <c r="Z515" s="69"/>
      <c r="AA515" s="69"/>
      <c r="AB515" s="69"/>
      <c r="AC515" s="69"/>
      <c r="AD515" s="69"/>
    </row>
    <row r="516" spans="1:30" x14ac:dyDescent="0.35">
      <c r="A516" s="50"/>
      <c r="B516" s="72"/>
      <c r="C516" s="53"/>
      <c r="D516" s="72"/>
      <c r="E516" s="72"/>
      <c r="F516" s="72"/>
      <c r="G516" s="72"/>
      <c r="H516" s="72"/>
      <c r="I516" s="72"/>
      <c r="J516" s="72"/>
      <c r="K516" s="72"/>
      <c r="L516" s="72"/>
      <c r="M516" s="72"/>
      <c r="N516" s="69"/>
      <c r="O516" s="69"/>
      <c r="P516" s="69"/>
      <c r="Q516" s="69"/>
      <c r="R516" s="69"/>
      <c r="S516" s="69"/>
      <c r="T516" s="69"/>
      <c r="U516" s="69"/>
      <c r="V516" s="69"/>
      <c r="W516" s="69"/>
      <c r="X516" s="69"/>
      <c r="Y516" s="69"/>
      <c r="Z516" s="69"/>
      <c r="AA516" s="69"/>
      <c r="AB516" s="69"/>
      <c r="AC516" s="69"/>
      <c r="AD516" s="69"/>
    </row>
    <row r="517" spans="1:30" x14ac:dyDescent="0.35">
      <c r="A517" s="50"/>
      <c r="B517" s="72"/>
      <c r="C517" s="53"/>
      <c r="D517" s="72"/>
      <c r="E517" s="72"/>
      <c r="F517" s="72"/>
      <c r="G517" s="72"/>
      <c r="H517" s="72"/>
      <c r="I517" s="72"/>
      <c r="J517" s="72"/>
      <c r="K517" s="72"/>
      <c r="L517" s="72"/>
      <c r="M517" s="72"/>
      <c r="N517" s="69"/>
      <c r="O517" s="69"/>
      <c r="P517" s="69"/>
      <c r="Q517" s="69"/>
      <c r="R517" s="69"/>
      <c r="S517" s="69"/>
      <c r="T517" s="69"/>
      <c r="U517" s="69"/>
      <c r="V517" s="69"/>
      <c r="W517" s="69"/>
      <c r="X517" s="69"/>
      <c r="Y517" s="69"/>
      <c r="Z517" s="69"/>
      <c r="AA517" s="69"/>
      <c r="AB517" s="69"/>
      <c r="AC517" s="69"/>
      <c r="AD517" s="69"/>
    </row>
    <row r="518" spans="1:30" x14ac:dyDescent="0.35">
      <c r="A518" s="50"/>
      <c r="B518" s="72"/>
      <c r="C518" s="53"/>
      <c r="D518" s="72"/>
      <c r="E518" s="72"/>
      <c r="F518" s="72"/>
      <c r="G518" s="72"/>
      <c r="H518" s="72"/>
      <c r="I518" s="72"/>
      <c r="J518" s="72"/>
      <c r="K518" s="72"/>
      <c r="L518" s="72"/>
      <c r="M518" s="72"/>
      <c r="N518" s="69"/>
      <c r="O518" s="69"/>
      <c r="P518" s="69"/>
      <c r="Q518" s="69"/>
      <c r="R518" s="69"/>
      <c r="S518" s="69"/>
      <c r="T518" s="69"/>
      <c r="U518" s="69"/>
      <c r="V518" s="69"/>
      <c r="W518" s="69"/>
      <c r="X518" s="69"/>
      <c r="Y518" s="69"/>
      <c r="Z518" s="69"/>
      <c r="AA518" s="69"/>
      <c r="AB518" s="69"/>
      <c r="AC518" s="69"/>
      <c r="AD518" s="69"/>
    </row>
    <row r="519" spans="1:30" x14ac:dyDescent="0.35">
      <c r="A519" s="50"/>
      <c r="B519" s="72"/>
      <c r="C519" s="53"/>
      <c r="D519" s="72"/>
      <c r="E519" s="72"/>
      <c r="F519" s="72"/>
      <c r="G519" s="72"/>
      <c r="H519" s="72"/>
      <c r="I519" s="72"/>
      <c r="J519" s="72"/>
      <c r="K519" s="72"/>
      <c r="L519" s="72"/>
      <c r="M519" s="72"/>
      <c r="N519" s="69"/>
      <c r="O519" s="69"/>
      <c r="P519" s="69"/>
      <c r="Q519" s="69"/>
      <c r="R519" s="69"/>
      <c r="S519" s="69"/>
      <c r="T519" s="69"/>
      <c r="U519" s="69"/>
      <c r="V519" s="69"/>
      <c r="W519" s="69"/>
      <c r="X519" s="69"/>
      <c r="Y519" s="69"/>
      <c r="Z519" s="69"/>
      <c r="AA519" s="69"/>
      <c r="AB519" s="69"/>
      <c r="AC519" s="69"/>
      <c r="AD519" s="69"/>
    </row>
    <row r="520" spans="1:30" s="52" customFormat="1" x14ac:dyDescent="0.35">
      <c r="A520" s="50"/>
      <c r="B520" s="72"/>
      <c r="C520" s="72"/>
      <c r="D520" s="72"/>
      <c r="E520" s="72"/>
      <c r="F520" s="72"/>
      <c r="G520" s="72"/>
      <c r="H520" s="72"/>
      <c r="I520" s="72"/>
      <c r="J520" s="72"/>
      <c r="K520" s="72"/>
      <c r="L520" s="72"/>
      <c r="M520" s="72"/>
      <c r="N520" s="69"/>
      <c r="O520" s="72"/>
      <c r="P520" s="72"/>
      <c r="Q520" s="72"/>
      <c r="R520" s="72"/>
      <c r="S520" s="72"/>
      <c r="T520" s="72"/>
      <c r="U520" s="72"/>
      <c r="V520" s="72"/>
      <c r="W520" s="72"/>
      <c r="X520" s="72"/>
      <c r="Y520" s="72"/>
      <c r="Z520" s="72"/>
      <c r="AA520" s="72"/>
      <c r="AB520" s="72"/>
      <c r="AC520" s="72"/>
      <c r="AD520" s="72"/>
    </row>
  </sheetData>
  <sheetProtection selectLockedCells="1"/>
  <mergeCells count="13">
    <mergeCell ref="H51:O51"/>
    <mergeCell ref="B78:G78"/>
    <mergeCell ref="B84:G84"/>
    <mergeCell ref="H48:O48"/>
    <mergeCell ref="H57:O57"/>
    <mergeCell ref="H58:O58"/>
    <mergeCell ref="C99:G99"/>
    <mergeCell ref="C100:G100"/>
    <mergeCell ref="C94:G94"/>
    <mergeCell ref="C95:G95"/>
    <mergeCell ref="C96:G96"/>
    <mergeCell ref="C97:G97"/>
    <mergeCell ref="C98:G98"/>
  </mergeCells>
  <conditionalFormatting sqref="E26:F26 E25">
    <cfRule type="expression" dxfId="42" priority="2">
      <formula>$D$50=1</formula>
    </cfRule>
  </conditionalFormatting>
  <conditionalFormatting sqref="C40:G40">
    <cfRule type="expression" priority="1">
      <formula>$C$25="Adjunctive"</formula>
    </cfRule>
  </conditionalFormatting>
  <dataValidations count="8">
    <dataValidation type="list" allowBlank="1" showInputMessage="1" showErrorMessage="1" sqref="C30" xr:uid="{00000000-0002-0000-0200-000001000000}">
      <formula1>$H$117:$H$120</formula1>
    </dataValidation>
    <dataValidation type="list" allowBlank="1" showInputMessage="1" showErrorMessage="1" sqref="C22" xr:uid="{D86D7116-66DE-4AF1-8354-79E16EEBAD31}">
      <formula1>$B$117:$B$119</formula1>
    </dataValidation>
    <dataValidation type="list" allowBlank="1" showInputMessage="1" showErrorMessage="1" sqref="C21" xr:uid="{54E84A1A-BB94-4676-BA63-FCDC10E70A7E}">
      <formula1>$C$117:$C$122</formula1>
    </dataValidation>
    <dataValidation type="list" allowBlank="1" showInputMessage="1" showErrorMessage="1" sqref="C27" xr:uid="{BF2195EF-0FC0-4B68-B51F-A13C735C1ED9}">
      <formula1>$D$117:$D$121</formula1>
    </dataValidation>
    <dataValidation type="list" allowBlank="1" showInputMessage="1" showErrorMessage="1" sqref="C26" xr:uid="{7EAC713D-8D45-4294-8B79-C5F7E3880CD3}">
      <formula1>$E$117:$E$119</formula1>
    </dataValidation>
    <dataValidation type="list" allowBlank="1" showInputMessage="1" showErrorMessage="1" sqref="C24" xr:uid="{943A6812-3A3B-441C-888B-1AF45D96A9F6}">
      <formula1>$G$117:$G$120</formula1>
    </dataValidation>
    <dataValidation type="list" allowBlank="1" showInputMessage="1" showErrorMessage="1" sqref="C25" xr:uid="{C4E77391-3661-441E-9782-6BB0E25E482F}">
      <formula1>F117:F119</formula1>
    </dataValidation>
    <dataValidation type="list" allowBlank="1" showInputMessage="1" showErrorMessage="1" sqref="C23 C75 C64" xr:uid="{72086599-5F70-428F-938D-F1E82666C8B2}">
      <formula1>$I$117:$I$119</formula1>
    </dataValidation>
  </dataValidations>
  <pageMargins left="0.25" right="0.25" top="0.75" bottom="0.75" header="0.3" footer="0.3"/>
  <pageSetup paperSize="9" scale="3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022E-761E-4DD5-8DB4-87DD3BFF719E}">
  <sheetPr>
    <tabColor rgb="FFFFFF93"/>
  </sheetPr>
  <dimension ref="B1:H18"/>
  <sheetViews>
    <sheetView workbookViewId="0">
      <selection activeCell="B1" sqref="B1"/>
    </sheetView>
  </sheetViews>
  <sheetFormatPr defaultRowHeight="13.5" x14ac:dyDescent="0.35"/>
  <cols>
    <col min="1" max="1" width="2.625" style="12" customWidth="1"/>
    <col min="2" max="2" width="42.625" style="12" customWidth="1"/>
    <col min="3" max="8" width="15.625" style="12" customWidth="1"/>
    <col min="9" max="16384" width="9" style="12"/>
  </cols>
  <sheetData>
    <row r="1" spans="2:8" s="139" customFormat="1" ht="32.25" customHeight="1" x14ac:dyDescent="0.6">
      <c r="B1" s="110" t="s">
        <v>290</v>
      </c>
    </row>
    <row r="2" spans="2:8" ht="12.75" customHeight="1" x14ac:dyDescent="0.6">
      <c r="B2" s="11"/>
    </row>
    <row r="3" spans="2:8" s="26" customFormat="1" ht="15" x14ac:dyDescent="0.4">
      <c r="B3" s="22" t="s">
        <v>175</v>
      </c>
    </row>
    <row r="4" spans="2:8" s="10" customFormat="1" ht="13.9" x14ac:dyDescent="0.4">
      <c r="B4" s="13"/>
    </row>
    <row r="5" spans="2:8" s="10" customFormat="1" x14ac:dyDescent="0.35">
      <c r="B5" s="2" t="s">
        <v>416</v>
      </c>
    </row>
    <row r="6" spans="2:8" s="10" customFormat="1" ht="13.9" x14ac:dyDescent="0.4">
      <c r="B6" s="13"/>
    </row>
    <row r="7" spans="2:8" s="26" customFormat="1" ht="15" x14ac:dyDescent="0.4">
      <c r="B7" s="22" t="s">
        <v>167</v>
      </c>
      <c r="C7" s="22"/>
    </row>
    <row r="8" spans="2:8" s="10" customFormat="1" ht="15" x14ac:dyDescent="0.4">
      <c r="B8" s="1"/>
    </row>
    <row r="9" spans="2:8" s="10" customFormat="1" ht="13.9" x14ac:dyDescent="0.4">
      <c r="B9" s="6" t="str">
        <f>"Net Budget Impact of listing "  &amp;   TRIM(Chemical) &amp; " (" &amp; TRIM(Brand) &amp; "®)"&amp; " " &amp; TRIM(Indication)</f>
        <v xml:space="preserve">Net Budget Impact of listing  (®) </v>
      </c>
    </row>
    <row r="10" spans="2:8" s="10" customFormat="1" ht="13.9" x14ac:dyDescent="0.4">
      <c r="B10" s="162" t="s">
        <v>247</v>
      </c>
      <c r="C10" s="153">
        <f>'1. Key Assumptions &amp; Inputs'!C21</f>
        <v>0</v>
      </c>
      <c r="D10" s="98">
        <f>C10+1</f>
        <v>1</v>
      </c>
      <c r="E10" s="98">
        <f>D10+1</f>
        <v>2</v>
      </c>
      <c r="F10" s="98">
        <f>E10+1</f>
        <v>3</v>
      </c>
      <c r="G10" s="98">
        <f>F10+1</f>
        <v>4</v>
      </c>
      <c r="H10" s="98" t="s">
        <v>252</v>
      </c>
    </row>
    <row r="11" spans="2:8" s="10" customFormat="1" x14ac:dyDescent="0.35">
      <c r="B11" s="173" t="s">
        <v>322</v>
      </c>
      <c r="C11" s="193">
        <f>'7. Net &amp; Gross Budget Impact'!C17</f>
        <v>0</v>
      </c>
      <c r="D11" s="193">
        <f>'7. Net &amp; Gross Budget Impact'!D17</f>
        <v>0</v>
      </c>
      <c r="E11" s="193">
        <f>'7. Net &amp; Gross Budget Impact'!E17</f>
        <v>0</v>
      </c>
      <c r="F11" s="193">
        <f>'7. Net &amp; Gross Budget Impact'!F17</f>
        <v>0</v>
      </c>
      <c r="G11" s="193">
        <f>'7. Net &amp; Gross Budget Impact'!G17</f>
        <v>0</v>
      </c>
      <c r="H11" s="252">
        <f>NPV(disc_rate,D11:G11)+C11</f>
        <v>0</v>
      </c>
    </row>
    <row r="12" spans="2:8" s="10" customFormat="1" ht="25.5" x14ac:dyDescent="0.35">
      <c r="B12" s="173" t="s">
        <v>343</v>
      </c>
      <c r="C12" s="193">
        <f>'7. Net &amp; Gross Budget Impact'!K17</f>
        <v>0</v>
      </c>
      <c r="D12" s="193">
        <f>'7. Net &amp; Gross Budget Impact'!L17</f>
        <v>0</v>
      </c>
      <c r="E12" s="193">
        <f>'7. Net &amp; Gross Budget Impact'!M17</f>
        <v>0</v>
      </c>
      <c r="F12" s="193">
        <f>'7. Net &amp; Gross Budget Impact'!N17</f>
        <v>0</v>
      </c>
      <c r="G12" s="193">
        <f>'7. Net &amp; Gross Budget Impact'!O17</f>
        <v>0</v>
      </c>
      <c r="H12" s="252">
        <f>NPV(disc_rate,D12:G12)+C12</f>
        <v>0</v>
      </c>
    </row>
    <row r="13" spans="2:8" s="10" customFormat="1" x14ac:dyDescent="0.35">
      <c r="B13" s="173" t="s">
        <v>345</v>
      </c>
      <c r="C13" s="193">
        <f>'8. Net changes to DHBs'!C15</f>
        <v>0</v>
      </c>
      <c r="D13" s="193">
        <f>'8. Net changes to DHBs'!D15</f>
        <v>0</v>
      </c>
      <c r="E13" s="193">
        <f>'8. Net changes to DHBs'!E15</f>
        <v>0</v>
      </c>
      <c r="F13" s="193">
        <f>'8. Net changes to DHBs'!F15</f>
        <v>0</v>
      </c>
      <c r="G13" s="193">
        <f>'8. Net changes to DHBs'!G15</f>
        <v>0</v>
      </c>
      <c r="H13" s="252">
        <f>NPV(disc_rate,D13:G13)+C13</f>
        <v>0</v>
      </c>
    </row>
    <row r="14" spans="2:8" s="10" customFormat="1" ht="13.9" x14ac:dyDescent="0.4">
      <c r="B14" s="126" t="s">
        <v>344</v>
      </c>
      <c r="C14" s="194">
        <f>C11+C12+C13</f>
        <v>0</v>
      </c>
      <c r="D14" s="194">
        <f t="shared" ref="D14:G14" si="0">D11+D12+D13</f>
        <v>0</v>
      </c>
      <c r="E14" s="194">
        <f t="shared" si="0"/>
        <v>0</v>
      </c>
      <c r="F14" s="194">
        <f t="shared" si="0"/>
        <v>0</v>
      </c>
      <c r="G14" s="194">
        <f t="shared" si="0"/>
        <v>0</v>
      </c>
      <c r="H14" s="260">
        <f>NPV(disc_rate,D14:G14)+C14</f>
        <v>0</v>
      </c>
    </row>
    <row r="15" spans="2:8" s="10" customFormat="1" ht="13.9" x14ac:dyDescent="0.4">
      <c r="B15" s="13"/>
      <c r="C15" s="282"/>
      <c r="D15" s="282"/>
      <c r="E15" s="282"/>
      <c r="F15" s="282"/>
      <c r="G15" s="282"/>
      <c r="H15" s="282"/>
    </row>
    <row r="16" spans="2:8" s="21" customFormat="1" ht="15" x14ac:dyDescent="0.4">
      <c r="B16" s="22" t="s">
        <v>1</v>
      </c>
    </row>
    <row r="18" spans="2:2" x14ac:dyDescent="0.35">
      <c r="B18" s="2" t="s">
        <v>465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3"/>
    <pageSetUpPr fitToPage="1"/>
  </sheetPr>
  <dimension ref="A1:U82"/>
  <sheetViews>
    <sheetView showGridLines="0" workbookViewId="0">
      <pane ySplit="1" topLeftCell="A2" activePane="bottomLeft" state="frozen"/>
      <selection activeCell="B7" sqref="B7:G7"/>
      <selection pane="bottomLeft" activeCell="B1" sqref="B1"/>
    </sheetView>
  </sheetViews>
  <sheetFormatPr defaultRowHeight="13.5" x14ac:dyDescent="0.35"/>
  <cols>
    <col min="1" max="1" width="2.5" style="12" customWidth="1"/>
    <col min="2" max="2" width="40.75" style="12" customWidth="1"/>
    <col min="3" max="7" width="15.625" style="12" customWidth="1"/>
    <col min="8" max="8" width="11.25" style="12" bestFit="1" customWidth="1"/>
    <col min="9" max="9" width="9" style="12"/>
    <col min="10" max="12" width="9" style="12" customWidth="1"/>
    <col min="13" max="17" width="9" style="12"/>
    <col min="18" max="18" width="9" style="12" customWidth="1"/>
    <col min="19" max="16384" width="9" style="12"/>
  </cols>
  <sheetData>
    <row r="1" spans="1:13" s="139" customFormat="1" ht="32.25" customHeight="1" x14ac:dyDescent="0.6">
      <c r="B1" s="110" t="s">
        <v>291</v>
      </c>
    </row>
    <row r="2" spans="1:13" ht="17.25" customHeight="1" x14ac:dyDescent="0.6">
      <c r="B2" s="11"/>
    </row>
    <row r="3" spans="1:13" s="21" customFormat="1" ht="15" x14ac:dyDescent="0.4">
      <c r="B3" s="22" t="s">
        <v>175</v>
      </c>
    </row>
    <row r="4" spans="1:13" x14ac:dyDescent="0.35">
      <c r="C4" s="37"/>
      <c r="D4" s="37"/>
      <c r="E4" s="37"/>
      <c r="F4" s="37"/>
      <c r="G4" s="37"/>
      <c r="H4" s="37"/>
    </row>
    <row r="5" spans="1:13" x14ac:dyDescent="0.35">
      <c r="B5" s="2" t="s">
        <v>346</v>
      </c>
      <c r="C5" s="37"/>
      <c r="D5" s="37"/>
      <c r="E5" s="37"/>
      <c r="F5" s="37"/>
      <c r="G5" s="37"/>
      <c r="H5" s="37"/>
    </row>
    <row r="6" spans="1:13" x14ac:dyDescent="0.35">
      <c r="B6" s="15" t="s">
        <v>366</v>
      </c>
      <c r="C6" s="15"/>
      <c r="D6" s="15"/>
      <c r="E6" s="15"/>
      <c r="F6" s="15"/>
      <c r="G6" s="15"/>
      <c r="H6" s="15"/>
      <c r="I6" s="15"/>
      <c r="J6" s="15"/>
      <c r="K6" s="15"/>
      <c r="L6" s="15"/>
      <c r="M6" s="15"/>
    </row>
    <row r="7" spans="1:13" x14ac:dyDescent="0.35">
      <c r="B7" s="15" t="s">
        <v>350</v>
      </c>
      <c r="C7" s="15"/>
      <c r="D7" s="15"/>
      <c r="E7" s="15"/>
      <c r="F7" s="15"/>
      <c r="G7" s="15"/>
      <c r="H7" s="15"/>
      <c r="I7" s="15"/>
      <c r="J7" s="15"/>
      <c r="K7" s="15"/>
      <c r="L7" s="15"/>
      <c r="M7" s="15"/>
    </row>
    <row r="8" spans="1:13" x14ac:dyDescent="0.35">
      <c r="B8" s="15"/>
      <c r="C8" s="15"/>
      <c r="D8" s="15"/>
      <c r="E8" s="15"/>
      <c r="F8" s="15"/>
      <c r="G8" s="15"/>
      <c r="H8" s="15"/>
      <c r="I8" s="15"/>
      <c r="J8" s="15"/>
      <c r="K8" s="15"/>
      <c r="L8" s="15"/>
      <c r="M8" s="15"/>
    </row>
    <row r="9" spans="1:13" s="28" customFormat="1" ht="15" x14ac:dyDescent="0.4">
      <c r="B9" s="22" t="s">
        <v>380</v>
      </c>
      <c r="C9" s="30"/>
      <c r="D9" s="30"/>
      <c r="E9" s="30"/>
      <c r="F9" s="30"/>
      <c r="G9" s="30"/>
    </row>
    <row r="11" spans="1:13" x14ac:dyDescent="0.35">
      <c r="B11" s="2" t="s">
        <v>406</v>
      </c>
    </row>
    <row r="12" spans="1:13" x14ac:dyDescent="0.35">
      <c r="A12" s="116"/>
      <c r="B12" s="2"/>
    </row>
    <row r="13" spans="1:13" ht="15" customHeight="1" x14ac:dyDescent="0.4">
      <c r="A13" s="116"/>
      <c r="B13" s="292" t="s">
        <v>247</v>
      </c>
      <c r="C13" s="91">
        <f>'1. Key Assumptions &amp; Inputs'!C21</f>
        <v>0</v>
      </c>
      <c r="D13" s="91">
        <f>C13+1</f>
        <v>1</v>
      </c>
      <c r="E13" s="91">
        <f>D13+1</f>
        <v>2</v>
      </c>
      <c r="F13" s="91">
        <f>E13+1</f>
        <v>3</v>
      </c>
      <c r="G13" s="91">
        <f>F13+1</f>
        <v>4</v>
      </c>
      <c r="J13" s="89"/>
    </row>
    <row r="14" spans="1:13" x14ac:dyDescent="0.35">
      <c r="A14" s="116"/>
      <c r="B14" s="230" t="s">
        <v>405</v>
      </c>
      <c r="C14" s="262">
        <f>C35</f>
        <v>0</v>
      </c>
      <c r="D14" s="262">
        <f t="shared" ref="D14:G14" si="0">D35</f>
        <v>0</v>
      </c>
      <c r="E14" s="262">
        <f t="shared" si="0"/>
        <v>0</v>
      </c>
      <c r="F14" s="262">
        <f t="shared" si="0"/>
        <v>0</v>
      </c>
      <c r="G14" s="262">
        <f t="shared" si="0"/>
        <v>0</v>
      </c>
    </row>
    <row r="15" spans="1:13" x14ac:dyDescent="0.35">
      <c r="A15" s="116"/>
    </row>
    <row r="16" spans="1:13" s="271" customFormat="1" ht="15" x14ac:dyDescent="0.4">
      <c r="B16" s="22" t="s">
        <v>204</v>
      </c>
    </row>
    <row r="17" spans="1:21" s="9" customFormat="1" ht="15" x14ac:dyDescent="0.4">
      <c r="B17" s="1"/>
      <c r="C17" s="107"/>
      <c r="K17" s="107"/>
    </row>
    <row r="18" spans="1:21" s="9" customFormat="1" ht="15" x14ac:dyDescent="0.4">
      <c r="B18" s="2" t="s">
        <v>353</v>
      </c>
      <c r="C18" s="107"/>
      <c r="K18" s="107"/>
    </row>
    <row r="19" spans="1:21" s="9" customFormat="1" ht="15" x14ac:dyDescent="0.4">
      <c r="B19" s="2" t="s">
        <v>351</v>
      </c>
      <c r="C19" s="107"/>
      <c r="K19" s="107"/>
    </row>
    <row r="20" spans="1:21" s="9" customFormat="1" ht="15" x14ac:dyDescent="0.4">
      <c r="B20" s="1"/>
      <c r="C20" s="107"/>
      <c r="D20" s="373"/>
      <c r="K20" s="107"/>
    </row>
    <row r="21" spans="1:21" s="9" customFormat="1" ht="15" x14ac:dyDescent="0.4">
      <c r="B21" s="95" t="s">
        <v>354</v>
      </c>
      <c r="C21" s="372" t="str">
        <f>IF('1. Key Assumptions &amp; Inputs'!C30="Incidence Rate (%)","Incidence Rate (%)",IF('1. Key Assumptions &amp; Inputs'!C30="Incidence X: 100,000","Incidence X: 100,000",IF('1. Key Assumptions &amp; Inputs'!C30="Incidence (#)","Incidence (#)","")))</f>
        <v/>
      </c>
      <c r="D21" s="374"/>
      <c r="E21" s="391">
        <f>IF(C21="Incidence Rate (%)",1,IF(C21="Incidence (#)",2,0))</f>
        <v>0</v>
      </c>
    </row>
    <row r="22" spans="1:21" customFormat="1" x14ac:dyDescent="0.35">
      <c r="D22" s="228"/>
    </row>
    <row r="23" spans="1:21" s="9" customFormat="1" ht="15" customHeight="1" x14ac:dyDescent="0.4">
      <c r="B23" s="443" t="s">
        <v>247</v>
      </c>
      <c r="C23" s="431" t="s">
        <v>8</v>
      </c>
      <c r="D23" s="432"/>
      <c r="E23" s="432"/>
      <c r="F23" s="432"/>
      <c r="G23" s="433"/>
      <c r="H23" s="448" t="s">
        <v>287</v>
      </c>
      <c r="I23" s="448"/>
      <c r="J23" s="448"/>
      <c r="K23" s="448"/>
      <c r="L23" s="448"/>
      <c r="M23" s="448"/>
      <c r="N23" s="448"/>
      <c r="O23" s="448" t="s">
        <v>205</v>
      </c>
      <c r="P23" s="448"/>
      <c r="Q23" s="448"/>
      <c r="R23" s="448"/>
      <c r="S23" s="448"/>
      <c r="T23" s="448"/>
      <c r="U23" s="448"/>
    </row>
    <row r="24" spans="1:21" s="9" customFormat="1" ht="15" x14ac:dyDescent="0.4">
      <c r="B24" s="444"/>
      <c r="C24" s="91">
        <f>'1. Key Assumptions &amp; Inputs'!C21</f>
        <v>0</v>
      </c>
      <c r="D24" s="91">
        <f>C24+1</f>
        <v>1</v>
      </c>
      <c r="E24" s="91">
        <f>D24+1</f>
        <v>2</v>
      </c>
      <c r="F24" s="91">
        <f>E24+1</f>
        <v>3</v>
      </c>
      <c r="G24" s="111">
        <f>F24+1</f>
        <v>4</v>
      </c>
      <c r="H24" s="434"/>
      <c r="I24" s="435"/>
      <c r="J24" s="435"/>
      <c r="K24" s="435"/>
      <c r="L24" s="435"/>
      <c r="M24" s="435"/>
      <c r="N24" s="436"/>
      <c r="O24" s="434"/>
      <c r="P24" s="435"/>
      <c r="Q24" s="435"/>
      <c r="R24" s="435"/>
      <c r="S24" s="435"/>
      <c r="T24" s="435"/>
      <c r="U24" s="436"/>
    </row>
    <row r="25" spans="1:21" s="2" customFormat="1" ht="16.5" customHeight="1" x14ac:dyDescent="0.35">
      <c r="A25" s="141"/>
      <c r="B25" s="58" t="s">
        <v>123</v>
      </c>
      <c r="C25" s="262">
        <v>4964395</v>
      </c>
      <c r="D25" s="262">
        <f>C25*1.02</f>
        <v>5063682.9000000004</v>
      </c>
      <c r="E25" s="262">
        <f t="shared" ref="E25:G25" si="1">D25*1.02</f>
        <v>5164956.5580000002</v>
      </c>
      <c r="F25" s="262">
        <f t="shared" si="1"/>
        <v>5268255.6891600005</v>
      </c>
      <c r="G25" s="262">
        <f t="shared" si="1"/>
        <v>5373620.8029432008</v>
      </c>
      <c r="H25" s="437" t="s">
        <v>331</v>
      </c>
      <c r="I25" s="438"/>
      <c r="J25" s="438"/>
      <c r="K25" s="438"/>
      <c r="L25" s="438"/>
      <c r="M25" s="438"/>
      <c r="N25" s="439"/>
      <c r="O25" s="449" t="s">
        <v>253</v>
      </c>
      <c r="P25" s="450"/>
      <c r="Q25" s="450"/>
      <c r="R25" s="450"/>
      <c r="S25" s="450"/>
      <c r="T25" s="450"/>
      <c r="U25" s="451"/>
    </row>
    <row r="26" spans="1:21" s="2" customFormat="1" ht="12.75" customHeight="1" x14ac:dyDescent="0.35">
      <c r="B26" s="17" t="s">
        <v>201</v>
      </c>
      <c r="C26" s="264"/>
      <c r="D26" s="265"/>
      <c r="E26" s="264"/>
      <c r="F26" s="265"/>
      <c r="G26" s="266"/>
      <c r="H26" s="154"/>
      <c r="I26" s="155"/>
      <c r="J26" s="155"/>
      <c r="K26" s="155"/>
      <c r="L26" s="155"/>
      <c r="M26" s="155"/>
      <c r="N26" s="156"/>
      <c r="O26" s="154"/>
      <c r="P26" s="155"/>
      <c r="Q26" s="155"/>
      <c r="R26" s="155"/>
      <c r="S26" s="155"/>
      <c r="T26" s="155"/>
      <c r="U26" s="156"/>
    </row>
    <row r="27" spans="1:21" s="2" customFormat="1" ht="12.75" customHeight="1" x14ac:dyDescent="0.35">
      <c r="B27" s="96" t="s">
        <v>101</v>
      </c>
      <c r="C27" s="204"/>
      <c r="D27" s="204"/>
      <c r="E27" s="204"/>
      <c r="F27" s="204"/>
      <c r="G27" s="204"/>
      <c r="H27" s="440"/>
      <c r="I27" s="441"/>
      <c r="J27" s="441"/>
      <c r="K27" s="441"/>
      <c r="L27" s="441"/>
      <c r="M27" s="441"/>
      <c r="N27" s="442"/>
      <c r="O27" s="440"/>
      <c r="P27" s="441"/>
      <c r="Q27" s="441"/>
      <c r="R27" s="441"/>
      <c r="S27" s="441"/>
      <c r="T27" s="441"/>
      <c r="U27" s="442"/>
    </row>
    <row r="28" spans="1:21" s="2" customFormat="1" ht="12.75" customHeight="1" x14ac:dyDescent="0.35">
      <c r="B28" s="96" t="s">
        <v>102</v>
      </c>
      <c r="C28" s="261"/>
      <c r="D28" s="261"/>
      <c r="E28" s="261"/>
      <c r="F28" s="261"/>
      <c r="G28" s="261"/>
      <c r="H28" s="445"/>
      <c r="I28" s="446"/>
      <c r="J28" s="446"/>
      <c r="K28" s="446"/>
      <c r="L28" s="446"/>
      <c r="M28" s="446"/>
      <c r="N28" s="447"/>
      <c r="O28" s="445"/>
      <c r="P28" s="446"/>
      <c r="Q28" s="446"/>
      <c r="R28" s="446"/>
      <c r="S28" s="446"/>
      <c r="T28" s="446"/>
      <c r="U28" s="447"/>
    </row>
    <row r="29" spans="1:21" s="2" customFormat="1" ht="12.75" customHeight="1" x14ac:dyDescent="0.35">
      <c r="B29" s="96" t="s">
        <v>103</v>
      </c>
      <c r="C29" s="261"/>
      <c r="D29" s="261"/>
      <c r="E29" s="261"/>
      <c r="F29" s="261"/>
      <c r="G29" s="261"/>
      <c r="H29" s="445"/>
      <c r="I29" s="446"/>
      <c r="J29" s="446"/>
      <c r="K29" s="446"/>
      <c r="L29" s="446"/>
      <c r="M29" s="446"/>
      <c r="N29" s="447"/>
      <c r="O29" s="445"/>
      <c r="P29" s="446"/>
      <c r="Q29" s="446"/>
      <c r="R29" s="446"/>
      <c r="S29" s="446"/>
      <c r="T29" s="446"/>
      <c r="U29" s="447"/>
    </row>
    <row r="30" spans="1:21" s="2" customFormat="1" ht="12.75" customHeight="1" x14ac:dyDescent="0.35">
      <c r="B30" s="58" t="s">
        <v>202</v>
      </c>
      <c r="C30" s="261"/>
      <c r="D30" s="261"/>
      <c r="E30" s="261"/>
      <c r="F30" s="261"/>
      <c r="G30" s="261"/>
      <c r="H30" s="170"/>
      <c r="I30" s="170"/>
      <c r="J30" s="170"/>
      <c r="K30" s="170"/>
      <c r="L30" s="170"/>
      <c r="M30" s="170"/>
      <c r="N30" s="171"/>
      <c r="O30" s="170"/>
      <c r="P30" s="170"/>
      <c r="Q30" s="170"/>
      <c r="R30" s="170"/>
      <c r="S30" s="170"/>
      <c r="T30" s="170"/>
      <c r="U30" s="171"/>
    </row>
    <row r="31" spans="1:21" s="2" customFormat="1" ht="19.5" customHeight="1" x14ac:dyDescent="0.35">
      <c r="B31" s="157" t="s">
        <v>203</v>
      </c>
      <c r="C31" s="263">
        <f>IF(AND(ISBLANK(C27),ISBLANK(C28),ISBLANK(C29)),0,IF($E$21=1,(C27*C25),IF($E$21=0,C28*(C25/100000),IF($E$21=2,C29,0))))+C30</f>
        <v>0</v>
      </c>
      <c r="D31" s="263">
        <f t="shared" ref="D31:G31" si="2">IF(AND(ISBLANK(D27),ISBLANK(D28),ISBLANK(D29)),0,IF($E$21=1,(D27*D25),IF($E$21=0,D28*(D25/100000),IF($E$21=2,D29,0))))+D30</f>
        <v>0</v>
      </c>
      <c r="E31" s="263">
        <f t="shared" si="2"/>
        <v>0</v>
      </c>
      <c r="F31" s="263">
        <f t="shared" si="2"/>
        <v>0</v>
      </c>
      <c r="G31" s="263">
        <f t="shared" si="2"/>
        <v>0</v>
      </c>
      <c r="H31" s="422"/>
      <c r="I31" s="423"/>
      <c r="J31" s="423"/>
      <c r="K31" s="423"/>
      <c r="L31" s="423"/>
      <c r="M31" s="423"/>
      <c r="N31" s="424"/>
      <c r="O31" s="422"/>
      <c r="P31" s="423"/>
      <c r="Q31" s="423"/>
      <c r="R31" s="423"/>
      <c r="S31" s="423"/>
      <c r="T31" s="423"/>
      <c r="U31" s="424"/>
    </row>
    <row r="32" spans="1:21" s="2" customFormat="1" ht="12.75" x14ac:dyDescent="0.35">
      <c r="B32" s="18" t="s">
        <v>96</v>
      </c>
      <c r="C32" s="206">
        <f>'1. Key Assumptions &amp; Inputs'!C49</f>
        <v>0</v>
      </c>
      <c r="D32" s="206">
        <f>'1. Key Assumptions &amp; Inputs'!D49</f>
        <v>0</v>
      </c>
      <c r="E32" s="206">
        <f>'1. Key Assumptions &amp; Inputs'!E49</f>
        <v>0</v>
      </c>
      <c r="F32" s="206">
        <f>'1. Key Assumptions &amp; Inputs'!F49</f>
        <v>0</v>
      </c>
      <c r="G32" s="206">
        <f>'1. Key Assumptions &amp; Inputs'!G49</f>
        <v>0</v>
      </c>
      <c r="H32" s="425"/>
      <c r="I32" s="426"/>
      <c r="J32" s="426"/>
      <c r="K32" s="426"/>
      <c r="L32" s="426"/>
      <c r="M32" s="426"/>
      <c r="N32" s="427"/>
      <c r="O32" s="425"/>
      <c r="P32" s="426"/>
      <c r="Q32" s="426"/>
      <c r="R32" s="426"/>
      <c r="S32" s="426"/>
      <c r="T32" s="426"/>
      <c r="U32" s="427"/>
    </row>
    <row r="33" spans="1:21" s="2" customFormat="1" ht="13.15" x14ac:dyDescent="0.35">
      <c r="A33" s="4"/>
      <c r="B33" s="58" t="s">
        <v>97</v>
      </c>
      <c r="C33" s="263">
        <f>IF(ISNUMBER(C31),C32*C31,"")</f>
        <v>0</v>
      </c>
      <c r="D33" s="263">
        <f>IF(ISNUMBER(D31),D32*D31,"")</f>
        <v>0</v>
      </c>
      <c r="E33" s="263">
        <f>IF(ISNUMBER(E31),E32*E31,"")</f>
        <v>0</v>
      </c>
      <c r="F33" s="263">
        <f>IF(ISNUMBER(F31),F32*F31,"")</f>
        <v>0</v>
      </c>
      <c r="G33" s="267">
        <f>IF(ISNUMBER(G31),G32*G31,"")</f>
        <v>0</v>
      </c>
      <c r="H33" s="422"/>
      <c r="I33" s="423"/>
      <c r="J33" s="423"/>
      <c r="K33" s="423"/>
      <c r="L33" s="423"/>
      <c r="M33" s="423"/>
      <c r="N33" s="424"/>
      <c r="O33" s="422"/>
      <c r="P33" s="423"/>
      <c r="Q33" s="423"/>
      <c r="R33" s="423"/>
      <c r="S33" s="423"/>
      <c r="T33" s="423"/>
      <c r="U33" s="424"/>
    </row>
    <row r="34" spans="1:21" s="2" customFormat="1" ht="12.75" x14ac:dyDescent="0.35">
      <c r="B34" s="18" t="s">
        <v>124</v>
      </c>
      <c r="C34" s="206">
        <f>'1. Key Assumptions &amp; Inputs'!C50</f>
        <v>0</v>
      </c>
      <c r="D34" s="206">
        <f>'1. Key Assumptions &amp; Inputs'!D50</f>
        <v>0</v>
      </c>
      <c r="E34" s="206">
        <f>'1. Key Assumptions &amp; Inputs'!E50</f>
        <v>0</v>
      </c>
      <c r="F34" s="206">
        <f>'1. Key Assumptions &amp; Inputs'!F50</f>
        <v>0</v>
      </c>
      <c r="G34" s="206">
        <f>'1. Key Assumptions &amp; Inputs'!G50</f>
        <v>0</v>
      </c>
      <c r="H34" s="428"/>
      <c r="I34" s="429"/>
      <c r="J34" s="429"/>
      <c r="K34" s="429"/>
      <c r="L34" s="429"/>
      <c r="M34" s="429"/>
      <c r="N34" s="430"/>
      <c r="O34" s="425"/>
      <c r="P34" s="426"/>
      <c r="Q34" s="426"/>
      <c r="R34" s="426"/>
      <c r="S34" s="426"/>
      <c r="T34" s="426"/>
      <c r="U34" s="427"/>
    </row>
    <row r="35" spans="1:21" s="2" customFormat="1" ht="13.15" x14ac:dyDescent="0.35">
      <c r="B35" s="58" t="s">
        <v>330</v>
      </c>
      <c r="C35" s="263">
        <f>IF(ISNUMBER(C33),C34*C33,0)</f>
        <v>0</v>
      </c>
      <c r="D35" s="263">
        <f>IF(ISNUMBER(D33),D34*D33,0)</f>
        <v>0</v>
      </c>
      <c r="E35" s="263">
        <f>IF(ISNUMBER(E33),E34*E33,0)</f>
        <v>0</v>
      </c>
      <c r="F35" s="263">
        <f>IF(ISNUMBER(F33),F34*F33,0)</f>
        <v>0</v>
      </c>
      <c r="G35" s="267">
        <f>IF(ISNUMBER(G33),G34*G33,0)</f>
        <v>0</v>
      </c>
      <c r="H35" s="422"/>
      <c r="I35" s="423"/>
      <c r="J35" s="423"/>
      <c r="K35" s="423"/>
      <c r="L35" s="423"/>
      <c r="M35" s="423"/>
      <c r="N35" s="424"/>
      <c r="O35" s="422"/>
      <c r="P35" s="423"/>
      <c r="Q35" s="423"/>
      <c r="R35" s="423"/>
      <c r="S35" s="423"/>
      <c r="T35" s="423"/>
      <c r="U35" s="424"/>
    </row>
    <row r="36" spans="1:21" s="2" customFormat="1" ht="24" customHeight="1" x14ac:dyDescent="0.35"/>
    <row r="37" spans="1:21" s="30" customFormat="1" ht="15" x14ac:dyDescent="0.4">
      <c r="B37" s="22" t="s">
        <v>206</v>
      </c>
    </row>
    <row r="38" spans="1:21" s="2" customFormat="1" ht="12.75" x14ac:dyDescent="0.35"/>
    <row r="39" spans="1:21" s="2" customFormat="1" ht="12.75" x14ac:dyDescent="0.35">
      <c r="B39" s="37" t="s">
        <v>178</v>
      </c>
      <c r="C39" s="37"/>
      <c r="D39" s="37"/>
      <c r="E39" s="37"/>
      <c r="F39" s="37"/>
      <c r="G39" s="37"/>
      <c r="H39" s="37"/>
    </row>
    <row r="40" spans="1:21" s="2" customFormat="1" ht="12.75" x14ac:dyDescent="0.35">
      <c r="B40" s="2" t="s">
        <v>179</v>
      </c>
    </row>
    <row r="41" spans="1:21" s="2" customFormat="1" ht="12.75" x14ac:dyDescent="0.35"/>
    <row r="42" spans="1:21" s="269" customFormat="1" ht="13.15" x14ac:dyDescent="0.4">
      <c r="B42" s="283" t="s">
        <v>338</v>
      </c>
    </row>
    <row r="43" spans="1:21" s="2" customFormat="1" ht="12.75" x14ac:dyDescent="0.35"/>
    <row r="44" spans="1:21" s="2" customFormat="1" ht="13.15" x14ac:dyDescent="0.4">
      <c r="B44" s="3"/>
    </row>
    <row r="45" spans="1:21" s="2" customFormat="1" ht="13.15" x14ac:dyDescent="0.4">
      <c r="B45" s="3"/>
    </row>
    <row r="46" spans="1:21" s="2" customFormat="1" ht="13.15" x14ac:dyDescent="0.4">
      <c r="B46" s="3"/>
    </row>
    <row r="47" spans="1:21" s="2" customFormat="1" ht="13.15" x14ac:dyDescent="0.4">
      <c r="B47" s="3"/>
    </row>
    <row r="48" spans="1:21" s="269" customFormat="1" ht="13.15" x14ac:dyDescent="0.4">
      <c r="B48" s="283" t="s">
        <v>339</v>
      </c>
    </row>
    <row r="49" spans="2:13" s="2" customFormat="1" ht="13.15" x14ac:dyDescent="0.4">
      <c r="B49" s="3"/>
    </row>
    <row r="50" spans="2:13" s="2" customFormat="1" ht="13.15" x14ac:dyDescent="0.4">
      <c r="B50" s="3"/>
    </row>
    <row r="51" spans="2:13" s="2" customFormat="1" ht="13.15" x14ac:dyDescent="0.4">
      <c r="B51" s="3"/>
    </row>
    <row r="52" spans="2:13" s="2" customFormat="1" ht="13.15" x14ac:dyDescent="0.4">
      <c r="B52" s="3"/>
    </row>
    <row r="53" spans="2:13" s="2" customFormat="1" ht="13.15" x14ac:dyDescent="0.4">
      <c r="B53" s="3"/>
    </row>
    <row r="54" spans="2:13" s="269" customFormat="1" ht="13.15" x14ac:dyDescent="0.4">
      <c r="B54" s="283" t="s">
        <v>337</v>
      </c>
    </row>
    <row r="60" spans="2:13" s="21" customFormat="1" ht="15" x14ac:dyDescent="0.4">
      <c r="B60" s="22" t="s">
        <v>1</v>
      </c>
    </row>
    <row r="61" spans="2:13" s="2" customFormat="1" ht="12.75" x14ac:dyDescent="0.35">
      <c r="C61" s="37"/>
      <c r="D61" s="37"/>
      <c r="E61" s="37"/>
      <c r="F61" s="37"/>
      <c r="G61" s="37"/>
      <c r="H61" s="37"/>
    </row>
    <row r="62" spans="2:13" s="2" customFormat="1" ht="13.15" x14ac:dyDescent="0.35">
      <c r="B62" s="140" t="s">
        <v>176</v>
      </c>
      <c r="C62" s="15"/>
      <c r="D62" s="15"/>
      <c r="E62" s="15"/>
      <c r="F62" s="15"/>
      <c r="G62" s="15"/>
      <c r="H62" s="15"/>
      <c r="I62" s="15"/>
      <c r="J62" s="15"/>
      <c r="K62" s="15"/>
      <c r="L62" s="15"/>
      <c r="M62" s="15"/>
    </row>
    <row r="63" spans="2:13" s="2" customFormat="1" ht="12.75" x14ac:dyDescent="0.35">
      <c r="B63" s="2" t="s">
        <v>177</v>
      </c>
    </row>
    <row r="64" spans="2:13" s="2" customFormat="1" ht="12.75" x14ac:dyDescent="0.35">
      <c r="B64" s="2" t="s">
        <v>333</v>
      </c>
    </row>
    <row r="65" spans="2:2" s="2" customFormat="1" ht="12.75" x14ac:dyDescent="0.35">
      <c r="B65" s="2" t="s">
        <v>334</v>
      </c>
    </row>
    <row r="66" spans="2:2" s="2" customFormat="1" ht="12.75" x14ac:dyDescent="0.35">
      <c r="B66" s="2" t="s">
        <v>332</v>
      </c>
    </row>
    <row r="67" spans="2:2" s="2" customFormat="1" ht="12.75" x14ac:dyDescent="0.35">
      <c r="B67" s="2" t="s">
        <v>335</v>
      </c>
    </row>
    <row r="68" spans="2:2" s="2" customFormat="1" ht="12.75" x14ac:dyDescent="0.35">
      <c r="B68" s="2" t="s">
        <v>336</v>
      </c>
    </row>
    <row r="69" spans="2:2" s="2" customFormat="1" ht="12.75" x14ac:dyDescent="0.35"/>
    <row r="70" spans="2:2" s="2" customFormat="1" ht="13.15" x14ac:dyDescent="0.4">
      <c r="B70" s="3" t="s">
        <v>180</v>
      </c>
    </row>
    <row r="71" spans="2:2" x14ac:dyDescent="0.35">
      <c r="B71" s="2" t="s">
        <v>362</v>
      </c>
    </row>
    <row r="72" spans="2:2" x14ac:dyDescent="0.35">
      <c r="B72" s="367" t="s">
        <v>410</v>
      </c>
    </row>
    <row r="73" spans="2:2" x14ac:dyDescent="0.35">
      <c r="B73" s="368" t="s">
        <v>408</v>
      </c>
    </row>
    <row r="74" spans="2:2" x14ac:dyDescent="0.35">
      <c r="B74" s="368" t="s">
        <v>414</v>
      </c>
    </row>
    <row r="75" spans="2:2" x14ac:dyDescent="0.35">
      <c r="B75" s="368" t="s">
        <v>409</v>
      </c>
    </row>
    <row r="76" spans="2:2" x14ac:dyDescent="0.35">
      <c r="B76" s="367" t="s">
        <v>411</v>
      </c>
    </row>
    <row r="77" spans="2:2" x14ac:dyDescent="0.35">
      <c r="B77" s="2"/>
    </row>
    <row r="78" spans="2:2" s="2" customFormat="1" ht="13.15" x14ac:dyDescent="0.4">
      <c r="B78" s="3" t="s">
        <v>181</v>
      </c>
    </row>
    <row r="79" spans="2:2" s="2" customFormat="1" ht="12.75" x14ac:dyDescent="0.35">
      <c r="B79" s="2" t="s">
        <v>361</v>
      </c>
    </row>
    <row r="80" spans="2:2" x14ac:dyDescent="0.35">
      <c r="B80" s="367"/>
    </row>
    <row r="81" spans="2:2" x14ac:dyDescent="0.35">
      <c r="B81" s="367"/>
    </row>
    <row r="82" spans="2:2" x14ac:dyDescent="0.35">
      <c r="B82" s="367"/>
    </row>
  </sheetData>
  <mergeCells count="24">
    <mergeCell ref="B23:B24"/>
    <mergeCell ref="O34:U34"/>
    <mergeCell ref="O35:U35"/>
    <mergeCell ref="O29:U29"/>
    <mergeCell ref="O31:U31"/>
    <mergeCell ref="O32:U32"/>
    <mergeCell ref="O33:U33"/>
    <mergeCell ref="O23:U23"/>
    <mergeCell ref="O24:U24"/>
    <mergeCell ref="O25:U25"/>
    <mergeCell ref="O27:U27"/>
    <mergeCell ref="O28:U28"/>
    <mergeCell ref="H35:N35"/>
    <mergeCell ref="H23:N23"/>
    <mergeCell ref="H28:N28"/>
    <mergeCell ref="H29:N29"/>
    <mergeCell ref="H31:N31"/>
    <mergeCell ref="H32:N32"/>
    <mergeCell ref="H33:N33"/>
    <mergeCell ref="H34:N34"/>
    <mergeCell ref="C23:G23"/>
    <mergeCell ref="H24:N24"/>
    <mergeCell ref="H25:N25"/>
    <mergeCell ref="H27:N27"/>
  </mergeCells>
  <conditionalFormatting sqref="O27 C27:H27">
    <cfRule type="expression" dxfId="41" priority="7">
      <formula>$E$21&lt;&gt;1</formula>
    </cfRule>
  </conditionalFormatting>
  <conditionalFormatting sqref="O28 C28:H28">
    <cfRule type="expression" dxfId="40" priority="5">
      <formula>$E$21&lt;&gt;0</formula>
    </cfRule>
  </conditionalFormatting>
  <conditionalFormatting sqref="O29 C29:H29">
    <cfRule type="expression" dxfId="39" priority="4">
      <formula>$E$21&lt;&gt;2</formula>
    </cfRule>
  </conditionalFormatting>
  <pageMargins left="0.11811023622047245" right="0.11811023622047245" top="0.19685039370078741" bottom="0.15748031496062992" header="0.31496062992125984" footer="0.31496062992125984"/>
  <pageSetup paperSize="9" scale="66" orientation="landscape"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89" operator="equal" id="{AF552806-1ECA-48AA-AAFF-F8B77DDFC493}">
            <xm:f>'z. References'!#REF!</xm:f>
            <x14:dxf>
              <font>
                <b/>
                <i val="0"/>
                <strike val="0"/>
                <color rgb="FFFF0000"/>
              </font>
            </x14:dxf>
          </x14:cfRule>
          <xm:sqref>B6:B8</xm:sqref>
        </x14:conditionalFormatting>
        <x14:conditionalFormatting xmlns:xm="http://schemas.microsoft.com/office/excel/2006/main">
          <x14:cfRule type="cellIs" priority="1" operator="equal" id="{5E5D1238-DF58-4DFE-BB5C-0DFD3B0EBC03}">
            <xm:f>'z. References'!#REF!</xm:f>
            <x14:dxf>
              <font>
                <b/>
                <i val="0"/>
                <strike val="0"/>
                <color rgb="FFFF0000"/>
              </font>
            </x14:dxf>
          </x14:cfRule>
          <xm:sqref>B62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3"/>
    <pageSetUpPr fitToPage="1"/>
  </sheetPr>
  <dimension ref="A1:T122"/>
  <sheetViews>
    <sheetView showGridLines="0" workbookViewId="0">
      <pane ySplit="1" topLeftCell="A2" activePane="bottomLeft" state="frozen"/>
      <selection activeCell="B7" sqref="B7:G7"/>
      <selection pane="bottomLeft" activeCell="B1" sqref="B1"/>
    </sheetView>
  </sheetViews>
  <sheetFormatPr defaultRowHeight="13.5" x14ac:dyDescent="0.35"/>
  <cols>
    <col min="1" max="1" width="2.5" style="12" customWidth="1"/>
    <col min="2" max="2" width="37" style="12" customWidth="1"/>
    <col min="3" max="11" width="15.625" style="12" customWidth="1"/>
    <col min="12" max="16" width="12.625" style="12" customWidth="1"/>
    <col min="17" max="17" width="9" style="12"/>
    <col min="18" max="18" width="9" style="12" customWidth="1"/>
    <col min="19" max="16384" width="9" style="12"/>
  </cols>
  <sheetData>
    <row r="1" spans="1:10" s="139" customFormat="1" ht="32.25" customHeight="1" x14ac:dyDescent="0.6">
      <c r="B1" s="110" t="s">
        <v>292</v>
      </c>
    </row>
    <row r="2" spans="1:10" ht="17.25" customHeight="1" x14ac:dyDescent="0.6">
      <c r="B2" s="11"/>
    </row>
    <row r="3" spans="1:10" s="21" customFormat="1" ht="15" x14ac:dyDescent="0.4">
      <c r="B3" s="22" t="s">
        <v>175</v>
      </c>
    </row>
    <row r="4" spans="1:10" ht="13.9" x14ac:dyDescent="0.4">
      <c r="B4" s="13"/>
    </row>
    <row r="5" spans="1:10" ht="13.9" x14ac:dyDescent="0.4">
      <c r="A5" s="12" t="s">
        <v>172</v>
      </c>
      <c r="B5" s="2" t="s">
        <v>417</v>
      </c>
    </row>
    <row r="6" spans="1:10" ht="13.9" x14ac:dyDescent="0.4">
      <c r="A6" s="12" t="s">
        <v>172</v>
      </c>
      <c r="B6" s="2" t="s">
        <v>439</v>
      </c>
    </row>
    <row r="7" spans="1:10" x14ac:dyDescent="0.35">
      <c r="B7" s="62"/>
      <c r="C7" s="40"/>
      <c r="D7" s="40"/>
      <c r="E7" s="40"/>
      <c r="F7" s="40"/>
      <c r="G7" s="40"/>
      <c r="H7" s="40"/>
    </row>
    <row r="8" spans="1:10" s="28" customFormat="1" ht="15" x14ac:dyDescent="0.4">
      <c r="B8" s="22" t="str">
        <f>IF(MarketImpact="Adjunctive","Summary of script volumes of currently listed pharmaceuticals",IF(MarketImpact="Replacement","Summary of script volumes of currently listed pharmaceuticals displaced",""))</f>
        <v/>
      </c>
      <c r="C8" s="30"/>
      <c r="D8" s="30"/>
      <c r="E8" s="30"/>
      <c r="F8" s="30"/>
      <c r="G8" s="30"/>
    </row>
    <row r="10" spans="1:10" x14ac:dyDescent="0.35">
      <c r="B10" s="2" t="s">
        <v>406</v>
      </c>
    </row>
    <row r="12" spans="1:10" ht="13.9" x14ac:dyDescent="0.4">
      <c r="B12" s="292" t="s">
        <v>247</v>
      </c>
      <c r="C12" s="91">
        <f>'1. Key Assumptions &amp; Inputs'!C21</f>
        <v>0</v>
      </c>
      <c r="D12" s="91">
        <f>C12+1</f>
        <v>1</v>
      </c>
      <c r="E12" s="91">
        <f>D12+1</f>
        <v>2</v>
      </c>
      <c r="F12" s="91">
        <f>E12+1</f>
        <v>3</v>
      </c>
      <c r="G12" s="91">
        <f>F12+1</f>
        <v>4</v>
      </c>
      <c r="J12" s="89"/>
    </row>
    <row r="13" spans="1:10" x14ac:dyDescent="0.35">
      <c r="B13" s="230" t="str">
        <f>IF(MarketImpact="Replacement","Estimated script volume displaced - Community",IF(MarketImpact="Adjunctive","Estimated script volume - Community","Estimated script volume displaced - Community"))</f>
        <v>Estimated script volume displaced - Community</v>
      </c>
      <c r="C13" s="190">
        <f>SUM(C42,C53,C64,C75,C86,)</f>
        <v>0</v>
      </c>
      <c r="D13" s="190">
        <f t="shared" ref="D13:G13" si="0">SUM(D42,D53,D64,D75,D86,)</f>
        <v>0</v>
      </c>
      <c r="E13" s="190">
        <f t="shared" si="0"/>
        <v>0</v>
      </c>
      <c r="F13" s="190">
        <f t="shared" si="0"/>
        <v>0</v>
      </c>
      <c r="G13" s="190">
        <f t="shared" si="0"/>
        <v>0</v>
      </c>
    </row>
    <row r="14" spans="1:10" x14ac:dyDescent="0.35">
      <c r="B14" s="122" t="str">
        <f>IF(MarketImpact="Replacement","Estimated script volume displaced - Hospital",IF(MarketImpact="Adjunctive","Estimated script volume - Hospital","Estimated script volume displaced - Hospital"))</f>
        <v>Estimated script volume displaced - Hospital</v>
      </c>
      <c r="C14" s="190">
        <f t="shared" ref="C14:G15" si="1">SUM(C43,C54,C65,C76,C87,)</f>
        <v>0</v>
      </c>
      <c r="D14" s="190">
        <f t="shared" si="1"/>
        <v>0</v>
      </c>
      <c r="E14" s="190">
        <f t="shared" si="1"/>
        <v>0</v>
      </c>
      <c r="F14" s="190">
        <f>SUM(F43,F54,F65,F76,F87,)</f>
        <v>0</v>
      </c>
      <c r="G14" s="190">
        <f t="shared" si="1"/>
        <v>0</v>
      </c>
    </row>
    <row r="15" spans="1:10" x14ac:dyDescent="0.35">
      <c r="B15" s="58" t="str">
        <f>IF(MarketImpact="Replacement","Total script volume displaced",IF(MarketImpact="Adjunctive","Total Script Volume Current Treatments","Total script volume displaced"))</f>
        <v>Total script volume displaced</v>
      </c>
      <c r="C15" s="205">
        <f t="shared" si="1"/>
        <v>0</v>
      </c>
      <c r="D15" s="205">
        <f t="shared" si="1"/>
        <v>0</v>
      </c>
      <c r="E15" s="205">
        <f t="shared" si="1"/>
        <v>0</v>
      </c>
      <c r="F15" s="205">
        <f t="shared" si="1"/>
        <v>0</v>
      </c>
      <c r="G15" s="205">
        <f t="shared" si="1"/>
        <v>0</v>
      </c>
    </row>
    <row r="17" spans="2:15" s="28" customFormat="1" ht="15" x14ac:dyDescent="0.4">
      <c r="B17" s="22" t="str">
        <f>IF(AND(ScriptCalcApproach="Market Share",MarketImpact="Replacement"),"1. Identify currently funded pharmaceuticals likely to be substituted by the proposed pharmaceutical",IF(AND(ScriptCalcApproach="Market Share",MarketImpact="Adjunctive"),"1. Identify currently funded pharmaceuticals to be used","1. Identify currently funded pharmaceuticals likely to be substituted by the proposed pharmaceutical"))</f>
        <v>1. Identify currently funded pharmaceuticals likely to be substituted by the proposed pharmaceutical</v>
      </c>
      <c r="C17" s="27"/>
    </row>
    <row r="18" spans="2:15" x14ac:dyDescent="0.35">
      <c r="C18" s="14"/>
    </row>
    <row r="19" spans="2:15" ht="14.25" customHeight="1" x14ac:dyDescent="0.35">
      <c r="B19" s="2" t="str">
        <f>IF(AND(ScriptCalcApproach="Market Share",MarketImpact="Replacement"),"Please enter the script volumes of currently listed pharmaceuticals (and their strength(s)), for all indications, that are to be substituted by the proposed pharmaceutical.",IF(AND(ScriptCalcApproach="Market Share",MarketImpact="Adjunctive"),"Please enter the script volumes of currently listed pharmaceuticals (and their strength(s)), to be used.","Please enter the script volumes of currently listed pharmaceuticals (and their strength(s)), for all indications, that are to be substituted by the proposed pharmaceutical. "))</f>
        <v xml:space="preserve">Please enter the script volumes of currently listed pharmaceuticals (and their strength(s)), for all indications, that are to be substituted by the proposed pharmaceutical. </v>
      </c>
      <c r="C19" s="62"/>
      <c r="D19" s="62"/>
      <c r="E19" s="62"/>
      <c r="F19" s="62"/>
      <c r="G19" s="62"/>
      <c r="H19" s="62"/>
    </row>
    <row r="20" spans="2:15" x14ac:dyDescent="0.35">
      <c r="B20" s="62" t="s">
        <v>355</v>
      </c>
      <c r="C20" s="62"/>
      <c r="D20" s="62"/>
      <c r="E20" s="62"/>
      <c r="F20" s="62"/>
      <c r="G20" s="62"/>
      <c r="H20" s="62"/>
    </row>
    <row r="21" spans="2:15" ht="14.25" customHeight="1" x14ac:dyDescent="0.35">
      <c r="B21" s="2"/>
      <c r="C21" s="14"/>
    </row>
    <row r="22" spans="2:15" ht="26.25" x14ac:dyDescent="0.35">
      <c r="B22" s="210" t="s">
        <v>356</v>
      </c>
      <c r="C22" s="44" t="s">
        <v>303</v>
      </c>
      <c r="D22" s="112" t="s">
        <v>367</v>
      </c>
      <c r="E22" s="42" t="s">
        <v>368</v>
      </c>
      <c r="F22" s="42" t="s">
        <v>125</v>
      </c>
      <c r="G22" s="42" t="s">
        <v>369</v>
      </c>
      <c r="H22" s="42" t="s">
        <v>184</v>
      </c>
      <c r="I22" s="455" t="s">
        <v>287</v>
      </c>
      <c r="J22" s="455"/>
      <c r="K22" s="455"/>
      <c r="L22" s="455"/>
      <c r="M22" s="455"/>
      <c r="N22" s="455"/>
      <c r="O22" s="455"/>
    </row>
    <row r="23" spans="2:15" x14ac:dyDescent="0.35">
      <c r="B23" s="371" t="str">
        <f>IF('1. Key Assumptions &amp; Inputs'!B67&lt;&gt;"",'1. Key Assumptions &amp; Inputs'!B67,"")</f>
        <v/>
      </c>
      <c r="C23" s="286" t="str">
        <f>IF('1. Key Assumptions &amp; Inputs'!C67&lt;&gt;"",'1. Key Assumptions &amp; Inputs'!C67,"")</f>
        <v/>
      </c>
      <c r="D23" s="211"/>
      <c r="E23" s="212"/>
      <c r="F23" s="208" t="str">
        <f>IF(SUM(D23:E23)&gt;0,SUM(D23:E23),"")</f>
        <v/>
      </c>
      <c r="G23" s="244" t="str">
        <f t="shared" ref="G23:G27" si="2">IF(F23&lt;&gt;"",D23/F23,"")</f>
        <v/>
      </c>
      <c r="H23" s="244" t="str">
        <f>IF(F23&lt;&gt;"",E23/F23,"")</f>
        <v/>
      </c>
      <c r="I23" s="452"/>
      <c r="J23" s="453"/>
      <c r="K23" s="453"/>
      <c r="L23" s="453"/>
      <c r="M23" s="453"/>
      <c r="N23" s="453"/>
      <c r="O23" s="454"/>
    </row>
    <row r="24" spans="2:15" x14ac:dyDescent="0.35">
      <c r="B24" s="371" t="str">
        <f>IF('1. Key Assumptions &amp; Inputs'!B68&lt;&gt;"",'1. Key Assumptions &amp; Inputs'!B68,"")</f>
        <v/>
      </c>
      <c r="C24" s="286" t="str">
        <f>IF('1. Key Assumptions &amp; Inputs'!C68&lt;&gt;"",'1. Key Assumptions &amp; Inputs'!C68,"")</f>
        <v/>
      </c>
      <c r="D24" s="211"/>
      <c r="E24" s="212"/>
      <c r="F24" s="208" t="str">
        <f>IF(SUM(D24:E24)&gt;0,SUM(D24:E24),"")</f>
        <v/>
      </c>
      <c r="G24" s="244" t="str">
        <f t="shared" si="2"/>
        <v/>
      </c>
      <c r="H24" s="244" t="str">
        <f t="shared" ref="H24:H27" si="3">IF(F24&lt;&gt;"",E24/F24,"")</f>
        <v/>
      </c>
      <c r="I24" s="452"/>
      <c r="J24" s="453"/>
      <c r="K24" s="453"/>
      <c r="L24" s="453"/>
      <c r="M24" s="453"/>
      <c r="N24" s="453"/>
      <c r="O24" s="454"/>
    </row>
    <row r="25" spans="2:15" x14ac:dyDescent="0.35">
      <c r="B25" s="371" t="str">
        <f>IF('1. Key Assumptions &amp; Inputs'!B69&lt;&gt;"",'1. Key Assumptions &amp; Inputs'!B69,"")</f>
        <v/>
      </c>
      <c r="C25" s="286" t="str">
        <f>IF('1. Key Assumptions &amp; Inputs'!C69&lt;&gt;"",'1. Key Assumptions &amp; Inputs'!C69,"")</f>
        <v/>
      </c>
      <c r="D25" s="211"/>
      <c r="E25" s="212"/>
      <c r="F25" s="208" t="str">
        <f t="shared" ref="F25:F27" si="4">IF(SUM(D25:E25)&gt;0,SUM(D25:E25),"")</f>
        <v/>
      </c>
      <c r="G25" s="244" t="str">
        <f>IF(F25&lt;&gt;"",D25/F25,"")</f>
        <v/>
      </c>
      <c r="H25" s="244" t="str">
        <f t="shared" si="3"/>
        <v/>
      </c>
      <c r="I25" s="452"/>
      <c r="J25" s="453"/>
      <c r="K25" s="453"/>
      <c r="L25" s="453"/>
      <c r="M25" s="453"/>
      <c r="N25" s="453"/>
      <c r="O25" s="454"/>
    </row>
    <row r="26" spans="2:15" x14ac:dyDescent="0.35">
      <c r="B26" s="371" t="str">
        <f>IF('1. Key Assumptions &amp; Inputs'!B70&lt;&gt;"",'1. Key Assumptions &amp; Inputs'!B70,"")</f>
        <v/>
      </c>
      <c r="C26" s="286" t="str">
        <f>IF('1. Key Assumptions &amp; Inputs'!C70&lt;&gt;"",'1. Key Assumptions &amp; Inputs'!C70,"")</f>
        <v/>
      </c>
      <c r="D26" s="211"/>
      <c r="E26" s="212"/>
      <c r="F26" s="208" t="str">
        <f t="shared" si="4"/>
        <v/>
      </c>
      <c r="G26" s="244" t="str">
        <f t="shared" si="2"/>
        <v/>
      </c>
      <c r="H26" s="244" t="str">
        <f t="shared" si="3"/>
        <v/>
      </c>
      <c r="I26" s="452"/>
      <c r="J26" s="453"/>
      <c r="K26" s="453"/>
      <c r="L26" s="453"/>
      <c r="M26" s="453"/>
      <c r="N26" s="453"/>
      <c r="O26" s="454"/>
    </row>
    <row r="27" spans="2:15" x14ac:dyDescent="0.35">
      <c r="B27" s="371" t="str">
        <f>IF('1. Key Assumptions &amp; Inputs'!B71&lt;&gt;"",'1. Key Assumptions &amp; Inputs'!B71,"")</f>
        <v/>
      </c>
      <c r="C27" s="286" t="str">
        <f>IF('1. Key Assumptions &amp; Inputs'!C71&lt;&gt;"",'1. Key Assumptions &amp; Inputs'!C71,"")</f>
        <v/>
      </c>
      <c r="D27" s="211"/>
      <c r="E27" s="212"/>
      <c r="F27" s="208" t="str">
        <f t="shared" si="4"/>
        <v/>
      </c>
      <c r="G27" s="244" t="str">
        <f t="shared" si="2"/>
        <v/>
      </c>
      <c r="H27" s="244" t="str">
        <f t="shared" si="3"/>
        <v/>
      </c>
      <c r="I27" s="452"/>
      <c r="J27" s="453"/>
      <c r="K27" s="453"/>
      <c r="L27" s="453"/>
      <c r="M27" s="453"/>
      <c r="N27" s="453"/>
      <c r="O27" s="454"/>
    </row>
    <row r="28" spans="2:15" ht="15" x14ac:dyDescent="0.4">
      <c r="C28" s="14"/>
      <c r="F28" s="9"/>
      <c r="G28" s="9"/>
      <c r="H28" s="9"/>
      <c r="I28" s="9"/>
      <c r="J28" s="9"/>
      <c r="K28" s="9"/>
    </row>
    <row r="29" spans="2:15" s="271" customFormat="1" ht="15" x14ac:dyDescent="0.4">
      <c r="B29" s="22" t="str">
        <f>IF(AND(ScriptCalcApproach="Market Share",MarketImpact="Replacement"),"2. Estimate the number of scripts of currently listed pharmaceuticals to be displaced",IF(AND(ScriptCalcApproach="Market Share",MarketImpact="Adjunctive"),"2. Estimate the number of scripts of currently listed pharmaceuticals to be used","2. Estimate the number of scripts of currently listed pharmaceuticals to be used"))</f>
        <v>2. Estimate the number of scripts of currently listed pharmaceuticals to be used</v>
      </c>
    </row>
    <row r="30" spans="2:15" s="9" customFormat="1" ht="15" x14ac:dyDescent="0.4">
      <c r="B30" s="1"/>
    </row>
    <row r="31" spans="2:15" s="9" customFormat="1" ht="15" x14ac:dyDescent="0.4">
      <c r="B31" s="383" t="str">
        <f>IF(MarketImpact="Adjunctive","You have selected Market Share Impact option 'adjunctive'.  Please do not enter information in the cells 'Proportion displaced by proposed pharmaceutical (%).'","")</f>
        <v/>
      </c>
    </row>
    <row r="32" spans="2:15" s="9" customFormat="1" ht="15" x14ac:dyDescent="0.4">
      <c r="B32" s="25" t="str">
        <f>IF(MarketImpact="Replacement","Please estimate the annual rates of growth of currently listed pharmaceutical/strength/form combinations and % use for the indication of this application.  Then, estimate the proportion of this use displaced by the proposed pharmaceutical.","")</f>
        <v/>
      </c>
    </row>
    <row r="33" spans="2:14" s="9" customFormat="1" ht="15" customHeight="1" x14ac:dyDescent="0.4">
      <c r="B33" s="62" t="str">
        <f>IF(MarketImpact="Replacement","Please provide separate estimates for each pharmaceutical/strength/form combination listed in the table above.","")</f>
        <v/>
      </c>
      <c r="C33" s="62"/>
      <c r="D33" s="62"/>
      <c r="E33" s="62"/>
      <c r="F33" s="62"/>
      <c r="G33" s="62"/>
      <c r="H33" s="62"/>
    </row>
    <row r="34" spans="2:14" s="9" customFormat="1" ht="15" customHeight="1" x14ac:dyDescent="0.4">
      <c r="B34" s="62"/>
      <c r="C34" s="62"/>
      <c r="D34" s="62"/>
      <c r="E34" s="62"/>
      <c r="F34" s="62"/>
      <c r="G34" s="62"/>
      <c r="H34" s="62"/>
    </row>
    <row r="35" spans="2:14" s="271" customFormat="1" ht="15" x14ac:dyDescent="0.4">
      <c r="B35" s="270" t="s">
        <v>276</v>
      </c>
      <c r="C35" s="270" t="str">
        <f>B23 &amp; C23</f>
        <v/>
      </c>
      <c r="D35" s="26"/>
    </row>
    <row r="36" spans="2:14" s="9" customFormat="1" ht="16.149999999999999" customHeight="1" x14ac:dyDescent="0.7">
      <c r="B36" s="1"/>
      <c r="C36" s="378"/>
      <c r="K36" s="2"/>
    </row>
    <row r="37" spans="2:14" s="2" customFormat="1" ht="14.25" customHeight="1" x14ac:dyDescent="0.4">
      <c r="B37" s="210" t="s">
        <v>247</v>
      </c>
      <c r="C37" s="93">
        <f>'1. Key Assumptions &amp; Inputs'!C57</f>
        <v>0</v>
      </c>
      <c r="D37" s="93">
        <f>C37+1</f>
        <v>1</v>
      </c>
      <c r="E37" s="93">
        <f t="shared" ref="E37:G37" si="5">D37+1</f>
        <v>2</v>
      </c>
      <c r="F37" s="93">
        <f t="shared" si="5"/>
        <v>3</v>
      </c>
      <c r="G37" s="93">
        <f t="shared" si="5"/>
        <v>4</v>
      </c>
      <c r="L37" s="3"/>
    </row>
    <row r="38" spans="2:14" s="2" customFormat="1" ht="13.15" x14ac:dyDescent="0.4">
      <c r="B38" s="18" t="s">
        <v>99</v>
      </c>
      <c r="C38" s="241" t="str">
        <f>IF(F23="","",F23*(1+C39))</f>
        <v/>
      </c>
      <c r="D38" s="242" t="str">
        <f>IF(C38="","",C38*(1+C39))</f>
        <v/>
      </c>
      <c r="E38" s="242" t="str">
        <f t="shared" ref="E38:G38" si="6">IF(D38="","",D38*(1+D39))</f>
        <v/>
      </c>
      <c r="F38" s="242" t="str">
        <f t="shared" si="6"/>
        <v/>
      </c>
      <c r="G38" s="242" t="str">
        <f t="shared" si="6"/>
        <v/>
      </c>
      <c r="N38" s="3"/>
    </row>
    <row r="39" spans="2:14" s="2" customFormat="1" ht="13.15" x14ac:dyDescent="0.35">
      <c r="B39" s="209" t="s">
        <v>374</v>
      </c>
      <c r="C39" s="384"/>
      <c r="D39" s="384"/>
      <c r="E39" s="384"/>
      <c r="F39" s="384"/>
      <c r="G39" s="384"/>
    </row>
    <row r="40" spans="2:14" s="2" customFormat="1" ht="13.15" x14ac:dyDescent="0.35">
      <c r="B40" s="209" t="s">
        <v>371</v>
      </c>
      <c r="C40" s="384"/>
      <c r="D40" s="384"/>
      <c r="E40" s="384"/>
      <c r="F40" s="384"/>
      <c r="G40" s="384"/>
    </row>
    <row r="41" spans="2:14" s="2" customFormat="1" ht="25.5" x14ac:dyDescent="0.35">
      <c r="B41" s="209" t="s">
        <v>372</v>
      </c>
      <c r="C41" s="384"/>
      <c r="D41" s="384"/>
      <c r="E41" s="384"/>
      <c r="F41" s="384"/>
      <c r="G41" s="384"/>
    </row>
    <row r="42" spans="2:14" s="4" customFormat="1" ht="12.75" x14ac:dyDescent="0.35">
      <c r="B42" s="90" t="str">
        <f>IF(AND(ScriptCalcApproach="Market Share",MarketImpact="Adjunctive"),"Scripts used - Community",IF(AND(ScriptCalcApproach="Market Share",MarketImpact="Replacement"),"Scripts displaced - Community",IF(ScriptCalcApproach="Epidemiology","Scripts displaced - Community","")))</f>
        <v/>
      </c>
      <c r="C42" s="190" t="str">
        <f>IF(C38="","",C44-C43)</f>
        <v/>
      </c>
      <c r="D42" s="190" t="str">
        <f t="shared" ref="D42:G42" si="7">IF(D38="","",D44-D43)</f>
        <v/>
      </c>
      <c r="E42" s="190" t="str">
        <f t="shared" si="7"/>
        <v/>
      </c>
      <c r="F42" s="190" t="str">
        <f t="shared" si="7"/>
        <v/>
      </c>
      <c r="G42" s="190" t="str">
        <f t="shared" si="7"/>
        <v/>
      </c>
    </row>
    <row r="43" spans="2:14" s="4" customFormat="1" ht="12.75" x14ac:dyDescent="0.35">
      <c r="B43" s="90" t="str">
        <f>IF(AND(ScriptCalcApproach="Market Share",MarketImpact="Adjunctive"),"Scripts used - Hospital",IF(AND(ScriptCalcApproach="Market Share",MarketImpact="Replacement"),"Scripts displaced - Hospital",IF(ScriptCalcApproach="Epidemiology","Scripts displaced - CHospital","")))</f>
        <v/>
      </c>
      <c r="C43" s="190" t="str">
        <f>IF(C38="","",ROUND(C44*$H$23,0))</f>
        <v/>
      </c>
      <c r="D43" s="190" t="str">
        <f t="shared" ref="D43:G43" si="8">IF(D38="","",ROUND(D44*$H$23,0))</f>
        <v/>
      </c>
      <c r="E43" s="190" t="str">
        <f t="shared" si="8"/>
        <v/>
      </c>
      <c r="F43" s="190" t="str">
        <f t="shared" si="8"/>
        <v/>
      </c>
      <c r="G43" s="190" t="str">
        <f t="shared" si="8"/>
        <v/>
      </c>
    </row>
    <row r="44" spans="2:14" s="4" customFormat="1" ht="13.15" x14ac:dyDescent="0.35">
      <c r="B44" s="380" t="str">
        <f>IF(AND(ScriptCalcApproach="Market Share",MarketImpact="Adjunctive"),"Total Scripts Used",IF(AND(ScriptCalcApproach="Market Share",MarketImpact="Replacement"),"Total Scripts displaced",IF(ScriptCalcApproach="Epidemiology","Total Scripts displaced - Community","")))</f>
        <v/>
      </c>
      <c r="C44" s="205" t="str">
        <f>IF(C38="","",IF(MarketImpact="Replacement",C38*C39*C40*C41,IF(MarketImpact="Adjunctive",C38*C39*C40,IF(ScriptCalcApproach="Epidemiology",C38*C39*C40*C41))))</f>
        <v/>
      </c>
      <c r="D44" s="205" t="str">
        <f>IF(D38="","",IF(MarketImpact="Replacement",D38*D39*D40*D41,IF(MarketImpact="Adjunctive",D38*D39*D40,IF(ScriptCalcApproach="Epidemiology",D38*D39*D40*D41))))</f>
        <v/>
      </c>
      <c r="E44" s="205" t="str">
        <f>IF(E38="","",IF(MarketImpact="Replacement",E38*E39*E40*E41,IF(MarketImpact="Adjunctive",E38*E39*E40,IF(ScriptCalcApproach="Epidemiology",E38*E39*E40*E41))))</f>
        <v/>
      </c>
      <c r="F44" s="205" t="str">
        <f>IF(F38="","",IF(MarketImpact="Replacement",F38*F39*F40*F41,IF(MarketImpact="Adjunctive",F38*F39*F40,IF(ScriptCalcApproach="Epidemiology",F38*F39*F40*F41))))</f>
        <v/>
      </c>
      <c r="G44" s="205" t="str">
        <f>IF(G38="","",IF(MarketImpact="Replacement",G38*G39*G40*G41,IF(MarketImpact="Adjunctive",G38*G39*G40,IF(ScriptCalcApproach="Epidemiology",G38*G39*G40*G41))))</f>
        <v/>
      </c>
    </row>
    <row r="45" spans="2:14" s="2" customFormat="1" ht="12.75" x14ac:dyDescent="0.35"/>
    <row r="46" spans="2:14" s="271" customFormat="1" ht="15" x14ac:dyDescent="0.4">
      <c r="B46" s="270" t="s">
        <v>276</v>
      </c>
      <c r="C46" s="270" t="str">
        <f>B24 &amp; C24</f>
        <v/>
      </c>
      <c r="D46" s="21"/>
    </row>
    <row r="47" spans="2:14" s="9" customFormat="1" ht="15" x14ac:dyDescent="0.4">
      <c r="B47" s="1"/>
      <c r="K47" s="2"/>
    </row>
    <row r="48" spans="2:14" s="2" customFormat="1" ht="14.25" customHeight="1" x14ac:dyDescent="0.4">
      <c r="B48" s="210" t="s">
        <v>247</v>
      </c>
      <c r="C48" s="93">
        <f>'1. Key Assumptions &amp; Inputs'!C57</f>
        <v>0</v>
      </c>
      <c r="D48" s="93">
        <f>C48+1</f>
        <v>1</v>
      </c>
      <c r="E48" s="93">
        <f t="shared" ref="E48" si="9">D48+1</f>
        <v>2</v>
      </c>
      <c r="F48" s="93">
        <f t="shared" ref="F48" si="10">E48+1</f>
        <v>3</v>
      </c>
      <c r="G48" s="93">
        <f t="shared" ref="G48" si="11">F48+1</f>
        <v>4</v>
      </c>
      <c r="N48" s="3"/>
    </row>
    <row r="49" spans="2:16" s="2" customFormat="1" ht="13.15" x14ac:dyDescent="0.4">
      <c r="B49" s="18" t="s">
        <v>99</v>
      </c>
      <c r="C49" s="243" t="str">
        <f>IF(F24="","",F24*(1+C50))</f>
        <v/>
      </c>
      <c r="D49" s="242" t="str">
        <f>IF(C49="","",C49*(1+C50))</f>
        <v/>
      </c>
      <c r="E49" s="242" t="str">
        <f t="shared" ref="E49:G49" si="12">IF(D49="","",D49*(1+D50))</f>
        <v/>
      </c>
      <c r="F49" s="242" t="str">
        <f t="shared" si="12"/>
        <v/>
      </c>
      <c r="G49" s="242" t="str">
        <f t="shared" si="12"/>
        <v/>
      </c>
      <c r="P49" s="3"/>
    </row>
    <row r="50" spans="2:16" s="2" customFormat="1" ht="13.15" x14ac:dyDescent="0.35">
      <c r="B50" s="209" t="s">
        <v>374</v>
      </c>
      <c r="C50" s="384"/>
      <c r="D50" s="384"/>
      <c r="E50" s="384"/>
      <c r="F50" s="384"/>
      <c r="G50" s="384"/>
      <c r="K50" s="4"/>
    </row>
    <row r="51" spans="2:16" s="2" customFormat="1" ht="13.15" x14ac:dyDescent="0.35">
      <c r="B51" s="209" t="s">
        <v>371</v>
      </c>
      <c r="C51" s="384"/>
      <c r="D51" s="384"/>
      <c r="E51" s="384"/>
      <c r="F51" s="384"/>
      <c r="G51" s="384"/>
      <c r="K51" s="4"/>
    </row>
    <row r="52" spans="2:16" s="2" customFormat="1" ht="25.5" x14ac:dyDescent="0.35">
      <c r="B52" s="209" t="s">
        <v>372</v>
      </c>
      <c r="C52" s="384"/>
      <c r="D52" s="384"/>
      <c r="E52" s="384"/>
      <c r="F52" s="384"/>
      <c r="G52" s="384"/>
      <c r="K52" s="4"/>
    </row>
    <row r="53" spans="2:16" s="4" customFormat="1" ht="12.75" x14ac:dyDescent="0.35">
      <c r="B53" s="90" t="str">
        <f>IF(AND(ScriptCalcApproach="Market Share",MarketImpact="Adjunctive"),"Scripts used - Community",IF(AND(ScriptCalcApproach="Market Share",MarketImpact="Replacement"),"Scripts displaced - Community",IF(ScriptCalcApproach="Epidemiology","Scripts displaced - Community","")))</f>
        <v/>
      </c>
      <c r="C53" s="190" t="str">
        <f>IF(C49="","",C55-C54)</f>
        <v/>
      </c>
      <c r="D53" s="190" t="str">
        <f t="shared" ref="D53" si="13">IF(D49="","",D55-D54)</f>
        <v/>
      </c>
      <c r="E53" s="190" t="str">
        <f t="shared" ref="E53" si="14">IF(E49="","",E55-E54)</f>
        <v/>
      </c>
      <c r="F53" s="190" t="str">
        <f t="shared" ref="F53" si="15">IF(F49="","",F55-F54)</f>
        <v/>
      </c>
      <c r="G53" s="190" t="str">
        <f t="shared" ref="G53" si="16">IF(G49="","",G55-G54)</f>
        <v/>
      </c>
    </row>
    <row r="54" spans="2:16" s="2" customFormat="1" ht="12.75" x14ac:dyDescent="0.35">
      <c r="B54" s="90" t="str">
        <f>IF(AND(ScriptCalcApproach="Market Share",MarketImpact="Adjunctive"),"Scripts used - Hospital",IF(AND(ScriptCalcApproach="Market Share",MarketImpact="Replacement"),"Scripts displaced - Hospital",IF(ScriptCalcApproach="Epidemiology","Scripts displaced - CHospital","")))</f>
        <v/>
      </c>
      <c r="C54" s="190" t="str">
        <f>IF(C49="","",ROUND(C55*$H$23,0))</f>
        <v/>
      </c>
      <c r="D54" s="190" t="str">
        <f t="shared" ref="D54" si="17">IF(D49="","",ROUND(D55*$H$23,0))</f>
        <v/>
      </c>
      <c r="E54" s="190" t="str">
        <f t="shared" ref="E54" si="18">IF(E49="","",ROUND(E55*$H$23,0))</f>
        <v/>
      </c>
      <c r="F54" s="190" t="str">
        <f t="shared" ref="F54" si="19">IF(F49="","",ROUND(F55*$H$23,0))</f>
        <v/>
      </c>
      <c r="G54" s="190" t="str">
        <f t="shared" ref="G54" si="20">IF(G49="","",ROUND(G55*$H$23,0))</f>
        <v/>
      </c>
    </row>
    <row r="55" spans="2:16" s="2" customFormat="1" ht="13.15" x14ac:dyDescent="0.35">
      <c r="B55" s="380" t="str">
        <f>IF(AND(ScriptCalcApproach="Market Share",MarketImpact="Adjunctive"),"Total Scripts Used",IF(AND(ScriptCalcApproach="Market Share",MarketImpact="Replacement"),"Total Scripts displaced",IF(ScriptCalcApproach="Epidemiology","Total Scripts displaced - Community","")))</f>
        <v/>
      </c>
      <c r="C55" s="205" t="str">
        <f>IF(C49="","",IF(MarketImpact="Replacement",C49*C50*C51*C52,IF(MarketImpact="Adjunctive",C49*C50*C51,IF(ScriptCalcApproach="Epidemiology",C49*C50*C51*C52))))</f>
        <v/>
      </c>
      <c r="D55" s="205" t="str">
        <f>IF(D49="","",IF(MarketImpact="Replacement",D49*D50*D51*D52,IF(MarketImpact="Adjunctive",D49*D50*D51,IF(ScriptCalcApproach="Epidemiology",D49*D50*D51*D52))))</f>
        <v/>
      </c>
      <c r="E55" s="205" t="str">
        <f>IF(E49="","",IF(MarketImpact="Replacement",E49*E50*E51*E52,IF(MarketImpact="Adjunctive",E49*E50*E51,IF(ScriptCalcApproach="Epidemiology",E49*E50*E51*E52))))</f>
        <v/>
      </c>
      <c r="F55" s="205" t="str">
        <f>IF(F49="","",IF(MarketImpact="Replacement",F49*F50*F51*F52,IF(MarketImpact="Adjunctive",F49*F50*F51,IF(ScriptCalcApproach="Epidemiology",F49*F50*F51*F52))))</f>
        <v/>
      </c>
      <c r="G55" s="205" t="str">
        <f>IF(G49="","",IF(MarketImpact="Replacement",G49*G50*G51*G52,IF(MarketImpact="Adjunctive",G49*G50*G51,IF(ScriptCalcApproach="Epidemiology",G49*G50*G51*G52))))</f>
        <v/>
      </c>
    </row>
    <row r="56" spans="2:16" s="2" customFormat="1" ht="12.75" x14ac:dyDescent="0.35"/>
    <row r="57" spans="2:16" s="271" customFormat="1" ht="15" x14ac:dyDescent="0.4">
      <c r="B57" s="270" t="s">
        <v>276</v>
      </c>
      <c r="C57" s="270" t="str">
        <f>B25 &amp; C25</f>
        <v/>
      </c>
      <c r="D57" s="21"/>
    </row>
    <row r="58" spans="2:16" s="9" customFormat="1" ht="15" x14ac:dyDescent="0.4">
      <c r="B58" s="1"/>
      <c r="K58" s="2"/>
    </row>
    <row r="59" spans="2:16" s="2" customFormat="1" ht="14.25" customHeight="1" x14ac:dyDescent="0.4">
      <c r="B59" s="210" t="s">
        <v>247</v>
      </c>
      <c r="C59" s="93">
        <f>'1. Key Assumptions &amp; Inputs'!C57</f>
        <v>0</v>
      </c>
      <c r="D59" s="93">
        <f>C59+1</f>
        <v>1</v>
      </c>
      <c r="E59" s="93">
        <f t="shared" ref="E59" si="21">D59+1</f>
        <v>2</v>
      </c>
      <c r="F59" s="93">
        <f t="shared" ref="F59" si="22">E59+1</f>
        <v>3</v>
      </c>
      <c r="G59" s="93">
        <f t="shared" ref="G59" si="23">F59+1</f>
        <v>4</v>
      </c>
      <c r="N59" s="3"/>
    </row>
    <row r="60" spans="2:16" s="2" customFormat="1" ht="13.15" x14ac:dyDescent="0.4">
      <c r="B60" s="18" t="s">
        <v>373</v>
      </c>
      <c r="C60" s="243" t="str">
        <f>IF(F25="","",F25*(1+C61))</f>
        <v/>
      </c>
      <c r="D60" s="242" t="str">
        <f>IF(C60="","",C60*(1+C61))</f>
        <v/>
      </c>
      <c r="E60" s="242" t="str">
        <f t="shared" ref="E60:G60" si="24">IF(D60="","",D60*(1+D61))</f>
        <v/>
      </c>
      <c r="F60" s="242" t="str">
        <f t="shared" si="24"/>
        <v/>
      </c>
      <c r="G60" s="242" t="str">
        <f t="shared" si="24"/>
        <v/>
      </c>
      <c r="P60" s="3"/>
    </row>
    <row r="61" spans="2:16" s="2" customFormat="1" ht="13.15" x14ac:dyDescent="0.35">
      <c r="B61" s="209" t="s">
        <v>374</v>
      </c>
      <c r="C61" s="382"/>
      <c r="D61" s="382"/>
      <c r="E61" s="382"/>
      <c r="F61" s="382"/>
      <c r="G61" s="382"/>
      <c r="K61" s="4"/>
    </row>
    <row r="62" spans="2:16" s="2" customFormat="1" ht="13.15" x14ac:dyDescent="0.35">
      <c r="B62" s="209" t="s">
        <v>371</v>
      </c>
      <c r="C62" s="382"/>
      <c r="D62" s="382"/>
      <c r="E62" s="382"/>
      <c r="F62" s="382"/>
      <c r="G62" s="382"/>
      <c r="K62" s="4"/>
    </row>
    <row r="63" spans="2:16" s="2" customFormat="1" ht="25.5" x14ac:dyDescent="0.35">
      <c r="B63" s="209" t="s">
        <v>372</v>
      </c>
      <c r="C63" s="382"/>
      <c r="D63" s="382"/>
      <c r="E63" s="382"/>
      <c r="F63" s="382"/>
      <c r="G63" s="382"/>
      <c r="K63" s="4"/>
    </row>
    <row r="64" spans="2:16" s="4" customFormat="1" ht="12.75" x14ac:dyDescent="0.35">
      <c r="B64" s="90" t="str">
        <f>IF(AND(ScriptCalcApproach="Market Share",MarketImpact="Adjunctive"),"Scripts used - Community",IF(AND(ScriptCalcApproach="Market Share",MarketImpact="Replacement"),"Scripts displaced - Community",IF(ScriptCalcApproach="Epidemiology","Scripts displaced - Community","")))</f>
        <v/>
      </c>
      <c r="C64" s="190" t="str">
        <f>IF(C60="","",C66-C65)</f>
        <v/>
      </c>
      <c r="D64" s="190" t="str">
        <f t="shared" ref="D64" si="25">IF(D60="","",D66-D65)</f>
        <v/>
      </c>
      <c r="E64" s="190" t="str">
        <f t="shared" ref="E64" si="26">IF(E60="","",E66-E65)</f>
        <v/>
      </c>
      <c r="F64" s="190" t="str">
        <f t="shared" ref="F64" si="27">IF(F60="","",F66-F65)</f>
        <v/>
      </c>
      <c r="G64" s="190" t="str">
        <f t="shared" ref="G64" si="28">IF(G60="","",G66-G65)</f>
        <v/>
      </c>
    </row>
    <row r="65" spans="2:16" s="2" customFormat="1" ht="12.75" x14ac:dyDescent="0.35">
      <c r="B65" s="90" t="str">
        <f>IF(AND(ScriptCalcApproach="Market Share",MarketImpact="Adjunctive"),"Scripts used - Hospital",IF(AND(ScriptCalcApproach="Market Share",MarketImpact="Replacement"),"Scripts displaced - Hospital",IF(ScriptCalcApproach="Epidemiology","Scripts displaced - CHospital","")))</f>
        <v/>
      </c>
      <c r="C65" s="190" t="str">
        <f>IF(C60="","",ROUND(C66*$H$23,0))</f>
        <v/>
      </c>
      <c r="D65" s="190" t="str">
        <f t="shared" ref="D65" si="29">IF(D60="","",ROUND(D66*$H$23,0))</f>
        <v/>
      </c>
      <c r="E65" s="190" t="str">
        <f t="shared" ref="E65" si="30">IF(E60="","",ROUND(E66*$H$23,0))</f>
        <v/>
      </c>
      <c r="F65" s="190" t="str">
        <f t="shared" ref="F65" si="31">IF(F60="","",ROUND(F66*$H$23,0))</f>
        <v/>
      </c>
      <c r="G65" s="190" t="str">
        <f t="shared" ref="G65" si="32">IF(G60="","",ROUND(G66*$H$23,0))</f>
        <v/>
      </c>
    </row>
    <row r="66" spans="2:16" s="2" customFormat="1" ht="13.15" x14ac:dyDescent="0.35">
      <c r="B66" s="380" t="str">
        <f>IF(AND(ScriptCalcApproach="Market Share",MarketImpact="Adjunctive"),"Total Scripts Used",IF(AND(ScriptCalcApproach="Market Share",MarketImpact="Replacement"),"Total Scripts displaced",IF(ScriptCalcApproach="Epidemiology","Total Scripts displaced - Community","")))</f>
        <v/>
      </c>
      <c r="C66" s="205" t="str">
        <f>IF(C60="","",IF(MarketImpact="Replacement",C60*C61*C62*C63,IF(MarketImpact="Adjunctive",C60*C61*C62,IF(ScriptCalcApproach="Epidemiology",C60*C61*C62*C63))))</f>
        <v/>
      </c>
      <c r="D66" s="205" t="str">
        <f>IF(D60="","",IF(MarketImpact="Replacement",D60*D61*D62*D63,IF(MarketImpact="Adjunctive",D60*D61*D62,IF(ScriptCalcApproach="Epidemiology",D60*D61*D62*D63))))</f>
        <v/>
      </c>
      <c r="E66" s="205" t="str">
        <f>IF(E60="","",IF(MarketImpact="Replacement",E60*E61*E62*E63,IF(MarketImpact="Adjunctive",E60*E61*E62,IF(ScriptCalcApproach="Epidemiology",E60*E61*E62*E63))))</f>
        <v/>
      </c>
      <c r="F66" s="205" t="str">
        <f>IF(F60="","",IF(MarketImpact="Replacement",F60*F61*F62*F63,IF(MarketImpact="Adjunctive",F60*F61*F62,IF(ScriptCalcApproach="Epidemiology",F60*F61*F62*F63))))</f>
        <v/>
      </c>
      <c r="G66" s="205" t="str">
        <f>IF(G60="","",IF(MarketImpact="Replacement",G60*G61*G62*G63,IF(MarketImpact="Adjunctive",G60*G61*G62,IF(ScriptCalcApproach="Epidemiology",G60*G61*G62*G63))))</f>
        <v/>
      </c>
    </row>
    <row r="67" spans="2:16" s="2" customFormat="1" ht="12.75" x14ac:dyDescent="0.35"/>
    <row r="68" spans="2:16" s="271" customFormat="1" ht="15" x14ac:dyDescent="0.4">
      <c r="B68" s="270" t="s">
        <v>276</v>
      </c>
      <c r="C68" s="270" t="str">
        <f>B26 &amp; C26</f>
        <v/>
      </c>
      <c r="D68" s="21"/>
    </row>
    <row r="69" spans="2:16" s="9" customFormat="1" ht="15" x14ac:dyDescent="0.4">
      <c r="B69" s="1"/>
      <c r="K69" s="2"/>
    </row>
    <row r="70" spans="2:16" s="2" customFormat="1" ht="14.25" customHeight="1" x14ac:dyDescent="0.4">
      <c r="B70" s="210" t="s">
        <v>247</v>
      </c>
      <c r="C70" s="93">
        <f>'1. Key Assumptions &amp; Inputs'!C57</f>
        <v>0</v>
      </c>
      <c r="D70" s="93">
        <f>C70+1</f>
        <v>1</v>
      </c>
      <c r="E70" s="93">
        <f t="shared" ref="E70" si="33">D70+1</f>
        <v>2</v>
      </c>
      <c r="F70" s="93">
        <f t="shared" ref="F70" si="34">E70+1</f>
        <v>3</v>
      </c>
      <c r="G70" s="93">
        <f t="shared" ref="G70" si="35">F70+1</f>
        <v>4</v>
      </c>
      <c r="N70" s="3"/>
    </row>
    <row r="71" spans="2:16" s="2" customFormat="1" ht="13.15" x14ac:dyDescent="0.4">
      <c r="B71" s="18" t="s">
        <v>99</v>
      </c>
      <c r="C71" s="243" t="str">
        <f>IF(F26="","",F26*(1+C72))</f>
        <v/>
      </c>
      <c r="D71" s="242" t="str">
        <f>IF(C71="","",C71*(1+C72))</f>
        <v/>
      </c>
      <c r="E71" s="242" t="str">
        <f>IF(D71="","",D71*(1+D72))</f>
        <v/>
      </c>
      <c r="F71" s="242" t="str">
        <f>IF(E71="","",E71*(1+E72))</f>
        <v/>
      </c>
      <c r="G71" s="242" t="str">
        <f>IF(F71="","",F71*(1+F72))</f>
        <v/>
      </c>
      <c r="P71" s="3"/>
    </row>
    <row r="72" spans="2:16" s="2" customFormat="1" ht="13.15" x14ac:dyDescent="0.35">
      <c r="B72" s="209" t="s">
        <v>374</v>
      </c>
      <c r="C72" s="382"/>
      <c r="D72" s="382"/>
      <c r="E72" s="382"/>
      <c r="F72" s="382"/>
      <c r="G72" s="382"/>
      <c r="K72" s="4"/>
    </row>
    <row r="73" spans="2:16" s="2" customFormat="1" ht="13.15" x14ac:dyDescent="0.35">
      <c r="B73" s="209" t="s">
        <v>371</v>
      </c>
      <c r="C73" s="382"/>
      <c r="D73" s="382"/>
      <c r="E73" s="382"/>
      <c r="F73" s="382"/>
      <c r="G73" s="382"/>
      <c r="K73" s="4"/>
    </row>
    <row r="74" spans="2:16" s="2" customFormat="1" ht="25.5" x14ac:dyDescent="0.35">
      <c r="B74" s="209" t="s">
        <v>372</v>
      </c>
      <c r="C74" s="382"/>
      <c r="D74" s="382"/>
      <c r="E74" s="382"/>
      <c r="F74" s="382"/>
      <c r="G74" s="382"/>
      <c r="K74" s="4"/>
    </row>
    <row r="75" spans="2:16" s="4" customFormat="1" ht="12.75" x14ac:dyDescent="0.35">
      <c r="B75" s="90" t="str">
        <f>IF(AND(ScriptCalcApproach="Market Share",MarketImpact="Adjunctive"),"Scripts used - Community",IF(AND(ScriptCalcApproach="Market Share",MarketImpact="Replacement"),"Scripts displaced - Community",IF(ScriptCalcApproach="Epidemiology","Scripts displaced - Community","")))</f>
        <v/>
      </c>
      <c r="C75" s="190" t="str">
        <f>IF(C71="","",C77-C76)</f>
        <v/>
      </c>
      <c r="D75" s="190" t="str">
        <f t="shared" ref="D75" si="36">IF(D71="","",D77-D76)</f>
        <v/>
      </c>
      <c r="E75" s="190" t="str">
        <f t="shared" ref="E75" si="37">IF(E71="","",E77-E76)</f>
        <v/>
      </c>
      <c r="F75" s="190" t="str">
        <f t="shared" ref="F75" si="38">IF(F71="","",F77-F76)</f>
        <v/>
      </c>
      <c r="G75" s="190" t="str">
        <f t="shared" ref="G75" si="39">IF(G71="","",G77-G76)</f>
        <v/>
      </c>
    </row>
    <row r="76" spans="2:16" s="2" customFormat="1" ht="12.75" x14ac:dyDescent="0.35">
      <c r="B76" s="90" t="str">
        <f>IF(AND(ScriptCalcApproach="Market Share",MarketImpact="Adjunctive"),"Scripts used - Hospital",IF(AND(ScriptCalcApproach="Market Share",MarketImpact="Replacement"),"Scripts displaced - Hospital",IF(ScriptCalcApproach="Epidemiology","Scripts displaced - CHospital","")))</f>
        <v/>
      </c>
      <c r="C76" s="190" t="str">
        <f>IF(C71="","",ROUND(C77*$H$23,0))</f>
        <v/>
      </c>
      <c r="D76" s="190" t="str">
        <f t="shared" ref="D76" si="40">IF(D71="","",ROUND(D77*$H$23,0))</f>
        <v/>
      </c>
      <c r="E76" s="190" t="str">
        <f t="shared" ref="E76" si="41">IF(E71="","",ROUND(E77*$H$23,0))</f>
        <v/>
      </c>
      <c r="F76" s="190" t="str">
        <f t="shared" ref="F76" si="42">IF(F71="","",ROUND(F77*$H$23,0))</f>
        <v/>
      </c>
      <c r="G76" s="190" t="str">
        <f t="shared" ref="G76" si="43">IF(G71="","",ROUND(G77*$H$23,0))</f>
        <v/>
      </c>
    </row>
    <row r="77" spans="2:16" s="2" customFormat="1" ht="13.15" x14ac:dyDescent="0.35">
      <c r="B77" s="380" t="str">
        <f>IF(AND(ScriptCalcApproach="Market Share",MarketImpact="Adjunctive"),"Total Scripts Used",IF(AND(ScriptCalcApproach="Market Share",MarketImpact="Replacement"),"Total Scripts displaced",IF(ScriptCalcApproach="Epidemiology","Total Scripts displaced - Community","")))</f>
        <v/>
      </c>
      <c r="C77" s="205" t="str">
        <f>IF(C71="","",IF(MarketImpact="Replacement",C71*C72*C73*C74,IF(MarketImpact="Adjunctive",C71*C72*C73,IF(ScriptCalcApproach="Epidemiology",C71*C72*C73*C74))))</f>
        <v/>
      </c>
      <c r="D77" s="205" t="str">
        <f>IF(D71="","",IF(MarketImpact="Replacement",D71*D72*D73*D74,IF(MarketImpact="Adjunctive",D71*D72*D73,IF(ScriptCalcApproach="Epidemiology",D71*D72*D73*D74))))</f>
        <v/>
      </c>
      <c r="E77" s="205" t="str">
        <f>IF(E71="","",IF(MarketImpact="Replacement",E71*E72*E73*E74,IF(MarketImpact="Adjunctive",E71*E72*E73,IF(ScriptCalcApproach="Epidemiology",E71*E72*E73*E74))))</f>
        <v/>
      </c>
      <c r="F77" s="205" t="str">
        <f>IF(F71="","",IF(MarketImpact="Replacement",F71*F72*F73*F74,IF(MarketImpact="Adjunctive",F71*F72*F73,IF(ScriptCalcApproach="Epidemiology",F71*F72*F73*F74))))</f>
        <v/>
      </c>
      <c r="G77" s="205" t="str">
        <f>IF(G71="","",IF(MarketImpact="Replacement",G71*G72*G73*G74,IF(MarketImpact="Adjunctive",G71*G72*G73,IF(ScriptCalcApproach="Epidemiology",G71*G72*G73*G74))))</f>
        <v/>
      </c>
    </row>
    <row r="78" spans="2:16" s="2" customFormat="1" ht="12.75" x14ac:dyDescent="0.35"/>
    <row r="79" spans="2:16" s="271" customFormat="1" ht="15" x14ac:dyDescent="0.4">
      <c r="B79" s="270" t="s">
        <v>276</v>
      </c>
      <c r="C79" s="270" t="str">
        <f>B27 &amp; C27</f>
        <v/>
      </c>
      <c r="D79" s="21"/>
    </row>
    <row r="80" spans="2:16" s="9" customFormat="1" ht="15" x14ac:dyDescent="0.4">
      <c r="B80" s="1"/>
      <c r="K80" s="2"/>
    </row>
    <row r="81" spans="2:20" s="2" customFormat="1" ht="14.25" customHeight="1" x14ac:dyDescent="0.4">
      <c r="B81" s="210" t="s">
        <v>247</v>
      </c>
      <c r="C81" s="93">
        <f>'1. Key Assumptions &amp; Inputs'!C57</f>
        <v>0</v>
      </c>
      <c r="D81" s="93">
        <f>C81+1</f>
        <v>1</v>
      </c>
      <c r="E81" s="93">
        <f t="shared" ref="E81:G81" si="44">D81+1</f>
        <v>2</v>
      </c>
      <c r="F81" s="93">
        <f t="shared" si="44"/>
        <v>3</v>
      </c>
      <c r="G81" s="93">
        <f t="shared" si="44"/>
        <v>4</v>
      </c>
      <c r="N81" s="3"/>
    </row>
    <row r="82" spans="2:20" s="2" customFormat="1" ht="13.15" x14ac:dyDescent="0.4">
      <c r="B82" s="18" t="s">
        <v>99</v>
      </c>
      <c r="C82" s="243" t="str">
        <f>IF(F27="","",F27*(1+C83))</f>
        <v/>
      </c>
      <c r="D82" s="242" t="str">
        <f>IF(C82="","",C82*(1+C83))</f>
        <v/>
      </c>
      <c r="E82" s="242" t="str">
        <f>IF(D82="","",D82*(1+D83))</f>
        <v/>
      </c>
      <c r="F82" s="242" t="str">
        <f>IF(E82="","",E82*(1+E83))</f>
        <v/>
      </c>
      <c r="G82" s="242" t="str">
        <f>IF(F82="","",F82*(1+F83))</f>
        <v/>
      </c>
      <c r="P82" s="3"/>
    </row>
    <row r="83" spans="2:20" s="2" customFormat="1" ht="13.15" x14ac:dyDescent="0.35">
      <c r="B83" s="209" t="s">
        <v>374</v>
      </c>
      <c r="C83" s="382"/>
      <c r="D83" s="382"/>
      <c r="E83" s="382"/>
      <c r="F83" s="382"/>
      <c r="G83" s="382"/>
      <c r="K83" s="4"/>
    </row>
    <row r="84" spans="2:20" s="2" customFormat="1" ht="13.15" x14ac:dyDescent="0.35">
      <c r="B84" s="209" t="s">
        <v>371</v>
      </c>
      <c r="C84" s="382"/>
      <c r="D84" s="382"/>
      <c r="E84" s="382"/>
      <c r="F84" s="382"/>
      <c r="G84" s="382"/>
      <c r="K84" s="4"/>
    </row>
    <row r="85" spans="2:20" s="2" customFormat="1" ht="25.5" x14ac:dyDescent="0.35">
      <c r="B85" s="209" t="s">
        <v>372</v>
      </c>
      <c r="C85" s="382"/>
      <c r="D85" s="382"/>
      <c r="E85" s="382"/>
      <c r="F85" s="382"/>
      <c r="G85" s="382"/>
      <c r="K85" s="4"/>
    </row>
    <row r="86" spans="2:20" s="4" customFormat="1" ht="12.75" x14ac:dyDescent="0.35">
      <c r="B86" s="90" t="str">
        <f>IF(AND(ScriptCalcApproach="Market Share",MarketImpact="Adjunctive"),"Scripts used - Community",IF(AND(ScriptCalcApproach="Market Share",MarketImpact="Replacement"),"Scripts displaced - Community",IF(ScriptCalcApproach="Epidemiology","Scripts displaced - Community","")))</f>
        <v/>
      </c>
      <c r="C86" s="190" t="str">
        <f>IF(C82="","",C88-C87)</f>
        <v/>
      </c>
      <c r="D86" s="190" t="str">
        <f t="shared" ref="D86" si="45">IF(D82="","",D88-D87)</f>
        <v/>
      </c>
      <c r="E86" s="190" t="str">
        <f t="shared" ref="E86" si="46">IF(E82="","",E88-E87)</f>
        <v/>
      </c>
      <c r="F86" s="190" t="str">
        <f t="shared" ref="F86" si="47">IF(F82="","",F88-F87)</f>
        <v/>
      </c>
      <c r="G86" s="190" t="str">
        <f t="shared" ref="G86" si="48">IF(G82="","",G88-G87)</f>
        <v/>
      </c>
    </row>
    <row r="87" spans="2:20" s="2" customFormat="1" ht="12.75" x14ac:dyDescent="0.35">
      <c r="B87" s="90" t="str">
        <f>IF(AND(ScriptCalcApproach="Market Share",MarketImpact="Adjunctive"),"Scripts used - Hospital",IF(AND(ScriptCalcApproach="Market Share",MarketImpact="Replacement"),"Scripts displaced - Hospital",IF(ScriptCalcApproach="Epidemiology","Scripts displaced - CHospital","")))</f>
        <v/>
      </c>
      <c r="C87" s="190" t="str">
        <f>IF(C82="","",ROUND(C88*$H$23,0))</f>
        <v/>
      </c>
      <c r="D87" s="190" t="str">
        <f t="shared" ref="D87" si="49">IF(D82="","",ROUND(D88*$H$23,0))</f>
        <v/>
      </c>
      <c r="E87" s="190" t="str">
        <f t="shared" ref="E87" si="50">IF(E82="","",ROUND(E88*$H$23,0))</f>
        <v/>
      </c>
      <c r="F87" s="190" t="str">
        <f t="shared" ref="F87" si="51">IF(F82="","",ROUND(F88*$H$23,0))</f>
        <v/>
      </c>
      <c r="G87" s="190" t="str">
        <f t="shared" ref="G87" si="52">IF(G82="","",ROUND(G88*$H$23,0))</f>
        <v/>
      </c>
    </row>
    <row r="88" spans="2:20" s="2" customFormat="1" ht="13.15" x14ac:dyDescent="0.35">
      <c r="B88" s="380" t="str">
        <f>IF(AND(ScriptCalcApproach="Market Share",MarketImpact="Adjunctive"),"Total Scripts Used",IF(AND(ScriptCalcApproach="Market Share",MarketImpact="Replacement"),"Total Scripts displaced",IF(ScriptCalcApproach="Epidemiology","Total Scripts displaced - Community","")))</f>
        <v/>
      </c>
      <c r="C88" s="205" t="str">
        <f>IF(C82="","",IF(MarketImpact="Replacement",C82*C83*C84*C85,IF(MarketImpact="Adjunctive",C82*C83*C84,IF(ScriptCalcApproach="Epidemiology",C82*C83*C84*C85))))</f>
        <v/>
      </c>
      <c r="D88" s="205" t="str">
        <f>IF(D82="","",IF(MarketImpact="Replacement",D82*D83*D84*D85,IF(MarketImpact="Adjunctive",D82*D83*D84,IF(ScriptCalcApproach="Epidemiology",D82*D83*D84*D85))))</f>
        <v/>
      </c>
      <c r="E88" s="205" t="str">
        <f>IF(E82="","",IF(MarketImpact="Replacement",E82*E83*E84*E85,IF(MarketImpact="Adjunctive",E82*E83*E84,IF(ScriptCalcApproach="Epidemiology",E82*E83*E84*E85))))</f>
        <v/>
      </c>
      <c r="F88" s="205" t="str">
        <f>IF(F82="","",IF(MarketImpact="Replacement",F82*F83*F84*F85,IF(MarketImpact="Adjunctive",F82*F83*F84,IF(ScriptCalcApproach="Epidemiology",F82*F83*F84*F85))))</f>
        <v/>
      </c>
      <c r="G88" s="205" t="str">
        <f>IF(G82="","",IF(MarketImpact="Replacement",G82*G83*G84*G85,IF(MarketImpact="Adjunctive",G82*G83*G84,IF(ScriptCalcApproach="Epidemiology",G82*G83*G84*G85))))</f>
        <v/>
      </c>
    </row>
    <row r="89" spans="2:20" s="2" customFormat="1" ht="12.75" x14ac:dyDescent="0.35"/>
    <row r="90" spans="2:20" s="30" customFormat="1" ht="15" x14ac:dyDescent="0.4">
      <c r="B90" s="22" t="s">
        <v>432</v>
      </c>
    </row>
    <row r="91" spans="2:20" s="25" customFormat="1" ht="15" x14ac:dyDescent="0.4">
      <c r="B91" s="125"/>
    </row>
    <row r="92" spans="2:20" s="2" customFormat="1" ht="12.75" x14ac:dyDescent="0.35">
      <c r="B92" s="2" t="s">
        <v>452</v>
      </c>
    </row>
    <row r="93" spans="2:20" ht="13.9" x14ac:dyDescent="0.4">
      <c r="B93" s="29"/>
      <c r="C93" s="29"/>
      <c r="D93" s="29"/>
      <c r="E93" s="29"/>
      <c r="F93" s="33"/>
      <c r="G93" s="33"/>
      <c r="H93" s="29"/>
      <c r="I93" s="29"/>
      <c r="J93" s="34"/>
      <c r="K93" s="31"/>
      <c r="L93" s="29"/>
      <c r="M93" s="29"/>
      <c r="N93" s="29"/>
      <c r="O93" s="29"/>
      <c r="P93" s="29"/>
      <c r="Q93" s="29"/>
      <c r="R93" s="29"/>
      <c r="S93" s="29"/>
      <c r="T93" s="29"/>
    </row>
    <row r="94" spans="2:20" s="2" customFormat="1" ht="18.75" customHeight="1" x14ac:dyDescent="0.35">
      <c r="B94" s="299" t="s">
        <v>188</v>
      </c>
      <c r="C94" s="407" t="s">
        <v>287</v>
      </c>
      <c r="D94" s="408"/>
      <c r="E94" s="408"/>
      <c r="F94" s="408"/>
      <c r="G94" s="409"/>
      <c r="H94" s="4"/>
      <c r="I94" s="4"/>
      <c r="J94" s="7"/>
      <c r="K94" s="144"/>
      <c r="L94" s="4"/>
      <c r="M94" s="4"/>
      <c r="N94" s="4"/>
      <c r="O94" s="4"/>
      <c r="P94" s="4"/>
      <c r="Q94" s="4"/>
      <c r="R94" s="4"/>
      <c r="S94" s="4"/>
      <c r="T94" s="4"/>
    </row>
    <row r="95" spans="2:20" s="2" customFormat="1" ht="13.9" customHeight="1" x14ac:dyDescent="0.4">
      <c r="B95" s="92"/>
      <c r="C95" s="404"/>
      <c r="D95" s="405"/>
      <c r="E95" s="405"/>
      <c r="F95" s="405"/>
      <c r="G95" s="406"/>
      <c r="H95" s="4"/>
      <c r="I95" s="4"/>
      <c r="J95" s="7"/>
      <c r="K95" s="144"/>
      <c r="L95" s="4"/>
      <c r="M95" s="4"/>
      <c r="N95" s="4"/>
      <c r="O95" s="4"/>
      <c r="P95" s="4"/>
      <c r="Q95" s="4"/>
      <c r="R95" s="4"/>
      <c r="S95" s="4"/>
      <c r="T95" s="4"/>
    </row>
    <row r="96" spans="2:20" s="2" customFormat="1" ht="13.9" customHeight="1" x14ac:dyDescent="0.4">
      <c r="B96" s="92"/>
      <c r="C96" s="404"/>
      <c r="D96" s="405"/>
      <c r="E96" s="405"/>
      <c r="F96" s="405"/>
      <c r="G96" s="406"/>
      <c r="H96" s="4"/>
      <c r="I96" s="4"/>
      <c r="J96" s="4"/>
      <c r="K96" s="4"/>
      <c r="L96" s="4"/>
      <c r="M96" s="4"/>
      <c r="N96" s="4"/>
      <c r="O96" s="4"/>
      <c r="P96" s="4"/>
      <c r="Q96" s="4"/>
      <c r="R96" s="4"/>
      <c r="S96" s="4"/>
      <c r="T96" s="4"/>
    </row>
    <row r="97" spans="2:20" s="2" customFormat="1" ht="13.9" customHeight="1" x14ac:dyDescent="0.4">
      <c r="B97" s="92"/>
      <c r="C97" s="404"/>
      <c r="D97" s="405"/>
      <c r="E97" s="405"/>
      <c r="F97" s="405"/>
      <c r="G97" s="406"/>
      <c r="H97" s="4"/>
      <c r="I97" s="4"/>
      <c r="J97" s="4"/>
      <c r="K97" s="144"/>
      <c r="L97" s="4"/>
      <c r="M97" s="4"/>
      <c r="N97" s="4"/>
      <c r="O97" s="4"/>
      <c r="P97" s="4"/>
      <c r="Q97" s="4"/>
      <c r="R97" s="4"/>
      <c r="S97" s="4"/>
      <c r="T97" s="4"/>
    </row>
    <row r="98" spans="2:20" s="2" customFormat="1" ht="13.9" customHeight="1" x14ac:dyDescent="0.4">
      <c r="B98" s="92"/>
      <c r="C98" s="404"/>
      <c r="D98" s="405"/>
      <c r="E98" s="405"/>
      <c r="F98" s="405"/>
      <c r="G98" s="406"/>
      <c r="H98" s="4"/>
      <c r="I98" s="4"/>
      <c r="J98" s="7"/>
      <c r="K98" s="144"/>
      <c r="L98" s="4"/>
      <c r="M98" s="4"/>
      <c r="N98" s="4"/>
      <c r="O98" s="4"/>
      <c r="P98" s="4"/>
      <c r="Q98" s="4"/>
      <c r="R98" s="4"/>
      <c r="S98" s="4"/>
      <c r="T98" s="4"/>
    </row>
    <row r="99" spans="2:20" s="2" customFormat="1" ht="13.9" customHeight="1" x14ac:dyDescent="0.4">
      <c r="B99" s="92"/>
      <c r="C99" s="404"/>
      <c r="D99" s="405"/>
      <c r="E99" s="405"/>
      <c r="F99" s="405"/>
      <c r="G99" s="406"/>
      <c r="H99" s="4"/>
      <c r="I99" s="4"/>
      <c r="J99" s="4"/>
      <c r="K99" s="4"/>
      <c r="L99" s="4"/>
      <c r="M99" s="4"/>
      <c r="N99" s="4"/>
      <c r="O99" s="4"/>
      <c r="P99" s="4"/>
      <c r="Q99" s="4"/>
      <c r="R99" s="4"/>
      <c r="S99" s="4"/>
      <c r="T99" s="4"/>
    </row>
    <row r="100" spans="2:20" s="2" customFormat="1" ht="13.15" x14ac:dyDescent="0.4">
      <c r="B100" s="92"/>
      <c r="C100" s="404"/>
      <c r="D100" s="405"/>
      <c r="E100" s="405"/>
      <c r="F100" s="405"/>
      <c r="G100" s="406"/>
      <c r="H100" s="4"/>
      <c r="I100" s="4"/>
      <c r="J100" s="4"/>
      <c r="K100" s="4"/>
      <c r="L100" s="4"/>
      <c r="M100" s="4"/>
      <c r="N100" s="4"/>
      <c r="O100" s="4"/>
      <c r="P100" s="4"/>
      <c r="Q100" s="4"/>
      <c r="R100" s="4"/>
      <c r="S100" s="4"/>
      <c r="T100" s="4"/>
    </row>
    <row r="101" spans="2:20" s="25" customFormat="1" ht="13.15" x14ac:dyDescent="0.4">
      <c r="B101" s="146"/>
      <c r="C101" s="285"/>
      <c r="D101" s="285"/>
      <c r="E101" s="285"/>
      <c r="F101" s="285"/>
      <c r="G101" s="285"/>
      <c r="H101" s="56"/>
      <c r="I101" s="56"/>
      <c r="J101" s="56"/>
      <c r="K101" s="56"/>
      <c r="L101" s="56"/>
      <c r="M101" s="56"/>
      <c r="N101" s="56"/>
      <c r="O101" s="56"/>
      <c r="P101" s="56"/>
      <c r="Q101" s="56"/>
      <c r="R101" s="56"/>
      <c r="S101" s="56"/>
      <c r="T101" s="56"/>
    </row>
    <row r="102" spans="2:20" s="25" customFormat="1" ht="13.15" x14ac:dyDescent="0.4">
      <c r="B102" s="146"/>
      <c r="C102" s="285"/>
      <c r="D102" s="285"/>
      <c r="E102" s="285"/>
      <c r="F102" s="285"/>
      <c r="G102" s="285"/>
      <c r="H102" s="56"/>
      <c r="I102" s="56"/>
      <c r="J102" s="56"/>
      <c r="K102" s="56"/>
      <c r="L102" s="56"/>
      <c r="M102" s="56"/>
      <c r="N102" s="56"/>
      <c r="O102" s="56"/>
      <c r="P102" s="56"/>
      <c r="Q102" s="56"/>
      <c r="R102" s="56"/>
      <c r="S102" s="56"/>
      <c r="T102" s="56"/>
    </row>
    <row r="103" spans="2:20" s="25" customFormat="1" ht="13.15" x14ac:dyDescent="0.4">
      <c r="B103" s="146"/>
      <c r="C103" s="285"/>
      <c r="D103" s="285"/>
      <c r="E103" s="285"/>
      <c r="F103" s="285"/>
      <c r="G103" s="285"/>
      <c r="H103" s="56"/>
      <c r="I103" s="56"/>
      <c r="J103" s="56"/>
      <c r="K103" s="56"/>
      <c r="L103" s="56"/>
      <c r="M103" s="56"/>
      <c r="N103" s="56"/>
      <c r="O103" s="56"/>
      <c r="P103" s="56"/>
      <c r="Q103" s="56"/>
      <c r="R103" s="56"/>
      <c r="S103" s="56"/>
      <c r="T103" s="56"/>
    </row>
    <row r="104" spans="2:20" s="25" customFormat="1" ht="13.15" x14ac:dyDescent="0.4">
      <c r="B104" s="146"/>
      <c r="C104" s="285"/>
      <c r="D104" s="285"/>
      <c r="E104" s="285"/>
      <c r="F104" s="285"/>
      <c r="G104" s="285"/>
      <c r="H104" s="56"/>
      <c r="I104" s="56"/>
      <c r="J104" s="56"/>
      <c r="K104" s="56"/>
      <c r="L104" s="56"/>
      <c r="M104" s="56"/>
      <c r="N104" s="56"/>
      <c r="O104" s="56"/>
      <c r="P104" s="56"/>
      <c r="Q104" s="56"/>
      <c r="R104" s="56"/>
      <c r="S104" s="56"/>
      <c r="T104" s="56"/>
    </row>
    <row r="105" spans="2:20" s="25" customFormat="1" ht="13.15" x14ac:dyDescent="0.4">
      <c r="B105" s="146"/>
      <c r="C105" s="285"/>
      <c r="D105" s="285"/>
      <c r="E105" s="285"/>
      <c r="F105" s="285"/>
      <c r="G105" s="285"/>
      <c r="H105" s="56"/>
      <c r="I105" s="56"/>
      <c r="J105" s="56"/>
      <c r="K105" s="56"/>
      <c r="L105" s="56"/>
      <c r="M105" s="56"/>
      <c r="N105" s="56"/>
      <c r="O105" s="56"/>
      <c r="P105" s="56"/>
      <c r="Q105" s="56"/>
      <c r="R105" s="56"/>
      <c r="S105" s="56"/>
      <c r="T105" s="56"/>
    </row>
    <row r="106" spans="2:20" s="25" customFormat="1" ht="13.15" x14ac:dyDescent="0.4">
      <c r="B106" s="146"/>
      <c r="C106" s="285"/>
      <c r="D106" s="285"/>
      <c r="E106" s="285"/>
      <c r="F106" s="285"/>
      <c r="G106" s="285"/>
      <c r="H106" s="56"/>
      <c r="I106" s="56"/>
      <c r="J106" s="56"/>
      <c r="K106" s="56"/>
      <c r="L106" s="56"/>
      <c r="M106" s="56"/>
      <c r="N106" s="56"/>
      <c r="O106" s="56"/>
      <c r="P106" s="56"/>
      <c r="Q106" s="56"/>
      <c r="R106" s="56"/>
      <c r="S106" s="56"/>
      <c r="T106" s="56"/>
    </row>
    <row r="107" spans="2:20" s="56" customFormat="1" ht="13.15" x14ac:dyDescent="0.4">
      <c r="B107" s="146"/>
      <c r="C107" s="147"/>
      <c r="D107" s="147"/>
    </row>
    <row r="108" spans="2:20" s="2" customFormat="1" ht="12.75" x14ac:dyDescent="0.35">
      <c r="B108" s="143"/>
      <c r="C108" s="143"/>
      <c r="D108" s="143"/>
      <c r="E108" s="143"/>
      <c r="F108" s="4"/>
      <c r="G108" s="4"/>
      <c r="H108" s="4"/>
      <c r="I108" s="4"/>
      <c r="J108" s="4"/>
      <c r="K108" s="4"/>
      <c r="L108" s="4"/>
      <c r="M108" s="4"/>
      <c r="N108" s="4"/>
      <c r="O108" s="4"/>
      <c r="P108" s="4"/>
      <c r="Q108" s="4"/>
      <c r="R108" s="4"/>
      <c r="S108" s="4"/>
      <c r="T108" s="4"/>
    </row>
    <row r="109" spans="2:20" s="21" customFormat="1" ht="15" x14ac:dyDescent="0.4">
      <c r="B109" s="22" t="s">
        <v>1</v>
      </c>
    </row>
    <row r="110" spans="2:20" s="2" customFormat="1" ht="12.75" x14ac:dyDescent="0.35">
      <c r="C110" s="37"/>
      <c r="D110" s="37"/>
      <c r="E110" s="37"/>
      <c r="F110" s="37"/>
      <c r="G110" s="37"/>
      <c r="H110" s="37"/>
    </row>
    <row r="111" spans="2:20" s="2" customFormat="1" ht="13.15" x14ac:dyDescent="0.35">
      <c r="B111" s="140" t="s">
        <v>182</v>
      </c>
      <c r="C111" s="15"/>
      <c r="D111" s="15"/>
      <c r="E111" s="15"/>
      <c r="F111" s="15"/>
      <c r="G111" s="15"/>
      <c r="H111" s="15"/>
      <c r="I111" s="15"/>
      <c r="J111" s="15"/>
      <c r="K111" s="15"/>
      <c r="L111" s="15"/>
      <c r="M111" s="15"/>
    </row>
    <row r="112" spans="2:20" s="2" customFormat="1" ht="12.75" x14ac:dyDescent="0.35">
      <c r="B112" s="2" t="s">
        <v>183</v>
      </c>
    </row>
    <row r="113" spans="2:2" s="2" customFormat="1" ht="12.75" x14ac:dyDescent="0.35">
      <c r="B113" s="142" t="s">
        <v>323</v>
      </c>
    </row>
    <row r="114" spans="2:2" s="2" customFormat="1" ht="12.75" x14ac:dyDescent="0.35"/>
    <row r="115" spans="2:2" s="2" customFormat="1" ht="13.15" x14ac:dyDescent="0.4">
      <c r="B115" s="3" t="s">
        <v>185</v>
      </c>
    </row>
    <row r="116" spans="2:2" s="2" customFormat="1" ht="12.75" x14ac:dyDescent="0.35">
      <c r="B116" s="2" t="s">
        <v>186</v>
      </c>
    </row>
    <row r="117" spans="2:2" s="2" customFormat="1" ht="12.75" x14ac:dyDescent="0.35"/>
    <row r="118" spans="2:2" s="2" customFormat="1" ht="13.15" x14ac:dyDescent="0.4">
      <c r="B118" s="3" t="s">
        <v>187</v>
      </c>
    </row>
    <row r="119" spans="2:2" s="2" customFormat="1" ht="12.75" x14ac:dyDescent="0.35">
      <c r="B119" s="2" t="s">
        <v>370</v>
      </c>
    </row>
    <row r="120" spans="2:2" s="2" customFormat="1" ht="12.75" x14ac:dyDescent="0.35"/>
    <row r="121" spans="2:2" s="2" customFormat="1" ht="12.75" x14ac:dyDescent="0.35"/>
    <row r="122" spans="2:2" s="2" customFormat="1" ht="12.75" x14ac:dyDescent="0.35"/>
  </sheetData>
  <mergeCells count="13">
    <mergeCell ref="I22:O22"/>
    <mergeCell ref="C94:G94"/>
    <mergeCell ref="C95:G95"/>
    <mergeCell ref="C96:G96"/>
    <mergeCell ref="C97:G97"/>
    <mergeCell ref="C98:G98"/>
    <mergeCell ref="C99:G99"/>
    <mergeCell ref="C100:G100"/>
    <mergeCell ref="I23:O23"/>
    <mergeCell ref="I24:O24"/>
    <mergeCell ref="I25:O25"/>
    <mergeCell ref="I26:O26"/>
    <mergeCell ref="I27:O27"/>
  </mergeCells>
  <pageMargins left="0.11811023622047245" right="0.11811023622047245" top="0.19685039370078741" bottom="0.15748031496062992" header="0.31496062992125984" footer="0.31496062992125984"/>
  <pageSetup paperSize="9" scale="41" orientation="landscape"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41" operator="equal" id="{B222FEBD-1DC8-4A27-A9EA-45D291F67AC3}">
            <xm:f>'z. References'!#REF!</xm:f>
            <x14:dxf>
              <font>
                <b/>
                <i val="0"/>
                <color rgb="FFFF0000"/>
              </font>
            </x14:dxf>
          </x14:cfRule>
          <xm:sqref>B7</xm:sqref>
        </x14:conditionalFormatting>
        <x14:conditionalFormatting xmlns:xm="http://schemas.microsoft.com/office/excel/2006/main">
          <x14:cfRule type="cellIs" priority="40" operator="equal" id="{977548B0-454C-4BDB-A6E5-494FCCB4BA1F}">
            <xm:f>'z. References'!#REF!</xm:f>
            <x14:dxf>
              <font>
                <b/>
                <i val="0"/>
                <strike val="0"/>
                <color rgb="FFFF0000"/>
              </font>
            </x14:dxf>
          </x14:cfRule>
          <xm:sqref>B111</xm:sqref>
        </x14:conditionalFormatting>
        <x14:conditionalFormatting xmlns:xm="http://schemas.microsoft.com/office/excel/2006/main">
          <x14:cfRule type="expression" priority="12" id="{994FA1BB-02DB-41DB-BEDC-AC267E7156A6}">
            <xm:f>'1. Key Assumptions &amp; Inputs'!$C$25="Adjunctive"</xm:f>
            <x14:dxf>
              <fill>
                <patternFill>
                  <bgColor theme="0" tint="-0.24994659260841701"/>
                </patternFill>
              </fill>
            </x14:dxf>
          </x14:cfRule>
          <x14:cfRule type="expression" priority="13" id="{9920D1D8-8C0B-40EC-ABD8-E836ABE50083}">
            <xm:f>'1. Key Assumptions &amp; Inputs'!$C$25="Adjunctive"</xm:f>
            <x14:dxf/>
          </x14:cfRule>
          <xm:sqref>C74:G74</xm:sqref>
        </x14:conditionalFormatting>
        <x14:conditionalFormatting xmlns:xm="http://schemas.microsoft.com/office/excel/2006/main">
          <x14:cfRule type="expression" priority="11" id="{032CEC46-EB10-4449-9ABD-B55C3B4938F2}">
            <xm:f>'1. Key Assumptions &amp; Inputs'!$C$25="Adjunctive"</xm:f>
            <x14:dxf>
              <fill>
                <patternFill>
                  <bgColor theme="0" tint="-0.24994659260841701"/>
                </patternFill>
              </fill>
            </x14:dxf>
          </x14:cfRule>
          <xm:sqref>C85:G85</xm:sqref>
        </x14:conditionalFormatting>
        <x14:conditionalFormatting xmlns:xm="http://schemas.microsoft.com/office/excel/2006/main">
          <x14:cfRule type="expression" priority="14" id="{D74CA067-295C-4F63-9F09-842A511B9FEC}">
            <xm:f>'1. Key Assumptions &amp; Inputs'!$C$25="Adjunctive"</xm:f>
            <x14:dxf>
              <fill>
                <patternFill>
                  <bgColor theme="0" tint="-0.24994659260841701"/>
                </patternFill>
              </fill>
            </x14:dxf>
          </x14:cfRule>
          <xm:sqref>C63:G63</xm:sqref>
        </x14:conditionalFormatting>
        <x14:conditionalFormatting xmlns:xm="http://schemas.microsoft.com/office/excel/2006/main">
          <x14:cfRule type="expression" priority="2" id="{A067266D-5A29-4EC7-8882-430E08BA622D}">
            <xm:f>'1. Key Assumptions &amp; Inputs'!$C$25="Adjunctive"</xm:f>
            <x14:dxf>
              <fill>
                <patternFill>
                  <bgColor theme="0" tint="-0.24994659260841701"/>
                </patternFill>
              </fill>
            </x14:dxf>
          </x14:cfRule>
          <xm:sqref>C41:G41</xm:sqref>
        </x14:conditionalFormatting>
        <x14:conditionalFormatting xmlns:xm="http://schemas.microsoft.com/office/excel/2006/main">
          <x14:cfRule type="expression" priority="1" id="{D058C10E-74C0-46DC-93E9-3AA12F2943E2}">
            <xm:f>'1. Key Assumptions &amp; Inputs'!$C$25="Adjunctive"</xm:f>
            <x14:dxf>
              <fill>
                <patternFill>
                  <bgColor theme="0" tint="-0.24994659260841701"/>
                </patternFill>
              </fill>
            </x14:dxf>
          </x14:cfRule>
          <xm:sqref>C52:G52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3"/>
    <pageSetUpPr fitToPage="1"/>
  </sheetPr>
  <dimension ref="A1:XFD106"/>
  <sheetViews>
    <sheetView showGridLines="0" zoomScaleNormal="100" workbookViewId="0">
      <pane ySplit="1" topLeftCell="A2" activePane="bottomLeft" state="frozen"/>
      <selection activeCell="B7" sqref="B7:G7"/>
      <selection pane="bottomLeft" activeCell="B1" sqref="B1"/>
    </sheetView>
  </sheetViews>
  <sheetFormatPr defaultRowHeight="13.5" x14ac:dyDescent="0.35"/>
  <cols>
    <col min="1" max="1" width="2.625" style="12" customWidth="1"/>
    <col min="2" max="2" width="35.625" style="12" customWidth="1"/>
    <col min="3" max="8" width="15.625" style="12" customWidth="1"/>
    <col min="9" max="9" width="31.875" style="12" customWidth="1"/>
    <col min="10" max="16" width="15.625" style="12" customWidth="1"/>
    <col min="17" max="16384" width="9" style="12"/>
  </cols>
  <sheetData>
    <row r="1" spans="2:16" s="139" customFormat="1" ht="32.25" customHeight="1" x14ac:dyDescent="0.6">
      <c r="B1" s="110" t="s">
        <v>293</v>
      </c>
    </row>
    <row r="2" spans="2:16" s="19" customFormat="1" ht="18.75" customHeight="1" x14ac:dyDescent="0.4">
      <c r="B2" s="20"/>
    </row>
    <row r="3" spans="2:16" s="21" customFormat="1" ht="15" x14ac:dyDescent="0.4">
      <c r="B3" s="22" t="s">
        <v>175</v>
      </c>
      <c r="C3" s="23"/>
    </row>
    <row r="4" spans="2:16" ht="13.9" x14ac:dyDescent="0.4">
      <c r="B4" s="13"/>
      <c r="C4" s="14"/>
    </row>
    <row r="5" spans="2:16" ht="13.9" x14ac:dyDescent="0.4">
      <c r="B5" s="2" t="s">
        <v>375</v>
      </c>
      <c r="C5" s="14"/>
    </row>
    <row r="6" spans="2:16" ht="14.25" customHeight="1" x14ac:dyDescent="0.35">
      <c r="B6" s="82" t="s">
        <v>458</v>
      </c>
      <c r="C6" s="82"/>
      <c r="D6" s="82"/>
      <c r="E6" s="82"/>
      <c r="F6" s="82"/>
      <c r="G6" s="82"/>
      <c r="H6" s="82"/>
      <c r="I6" s="82"/>
      <c r="J6" s="82"/>
      <c r="K6" s="82"/>
      <c r="L6" s="82"/>
      <c r="M6" s="82"/>
      <c r="N6" s="82"/>
      <c r="O6" s="82"/>
      <c r="P6" s="82"/>
    </row>
    <row r="7" spans="2:16" ht="14.25" customHeight="1" x14ac:dyDescent="0.35">
      <c r="B7" s="82" t="s">
        <v>459</v>
      </c>
      <c r="C7" s="82"/>
      <c r="D7" s="82"/>
      <c r="E7" s="82"/>
      <c r="F7" s="82"/>
      <c r="G7" s="82"/>
      <c r="H7" s="82"/>
      <c r="I7" s="82"/>
      <c r="J7" s="82"/>
      <c r="K7" s="82"/>
      <c r="L7" s="82"/>
      <c r="M7" s="82"/>
      <c r="N7" s="82"/>
      <c r="O7" s="82"/>
      <c r="P7" s="82"/>
    </row>
    <row r="8" spans="2:16" ht="13.9" x14ac:dyDescent="0.4">
      <c r="B8" s="245" t="s">
        <v>440</v>
      </c>
      <c r="C8" s="40"/>
      <c r="D8" s="40"/>
      <c r="E8" s="40"/>
      <c r="F8" s="40"/>
      <c r="G8" s="40"/>
      <c r="H8" s="40"/>
      <c r="I8" s="40"/>
      <c r="J8" s="40"/>
      <c r="K8" s="40"/>
      <c r="L8" s="40"/>
      <c r="M8" s="40"/>
      <c r="N8" s="40"/>
      <c r="O8" s="40"/>
      <c r="P8" s="40"/>
    </row>
    <row r="9" spans="2:16" ht="13.9" x14ac:dyDescent="0.4">
      <c r="B9" s="2" t="s">
        <v>442</v>
      </c>
      <c r="C9" s="40"/>
      <c r="D9" s="40"/>
      <c r="E9" s="40"/>
      <c r="F9" s="40"/>
      <c r="G9" s="40"/>
      <c r="H9" s="40"/>
      <c r="I9" s="40"/>
      <c r="J9" s="40"/>
      <c r="K9" s="40"/>
      <c r="L9" s="40"/>
      <c r="M9" s="40"/>
      <c r="N9" s="40"/>
      <c r="O9" s="40"/>
      <c r="P9" s="40"/>
    </row>
    <row r="10" spans="2:16" x14ac:dyDescent="0.35">
      <c r="B10" s="62"/>
      <c r="C10" s="62"/>
      <c r="D10" s="62"/>
      <c r="E10" s="62"/>
      <c r="F10" s="62"/>
      <c r="G10" s="62"/>
      <c r="H10" s="62"/>
      <c r="I10" s="62"/>
      <c r="J10" s="62"/>
      <c r="K10" s="62"/>
      <c r="L10" s="62"/>
      <c r="M10" s="62"/>
      <c r="N10" s="62"/>
      <c r="O10" s="62"/>
      <c r="P10" s="62"/>
    </row>
    <row r="11" spans="2:16" s="28" customFormat="1" ht="15" x14ac:dyDescent="0.4">
      <c r="B11" s="22" t="s">
        <v>388</v>
      </c>
      <c r="C11" s="27"/>
    </row>
    <row r="12" spans="2:16" ht="16.5" customHeight="1" x14ac:dyDescent="0.6">
      <c r="B12" s="375"/>
      <c r="C12" s="14"/>
    </row>
    <row r="13" spans="2:16" ht="16.5" customHeight="1" x14ac:dyDescent="0.65">
      <c r="B13" s="2" t="s">
        <v>424</v>
      </c>
      <c r="C13" s="379"/>
    </row>
    <row r="14" spans="2:16" ht="15" x14ac:dyDescent="0.4">
      <c r="B14" s="1"/>
      <c r="C14" s="14"/>
    </row>
    <row r="15" spans="2:16" ht="13.9" x14ac:dyDescent="0.4">
      <c r="B15" s="443" t="s">
        <v>365</v>
      </c>
      <c r="C15" s="458" t="s">
        <v>377</v>
      </c>
      <c r="D15" s="458"/>
      <c r="E15" s="458"/>
      <c r="F15" s="458"/>
      <c r="G15" s="458"/>
      <c r="H15" s="149"/>
      <c r="I15" s="443" t="s">
        <v>365</v>
      </c>
      <c r="J15" s="458" t="s">
        <v>378</v>
      </c>
      <c r="K15" s="458"/>
      <c r="L15" s="458"/>
      <c r="M15" s="458"/>
      <c r="N15" s="458"/>
    </row>
    <row r="16" spans="2:16" x14ac:dyDescent="0.35">
      <c r="B16" s="444"/>
      <c r="C16" s="91">
        <f>'1. Key Assumptions &amp; Inputs'!C21</f>
        <v>0</v>
      </c>
      <c r="D16" s="91">
        <f>C16+1</f>
        <v>1</v>
      </c>
      <c r="E16" s="91">
        <f>D16+1</f>
        <v>2</v>
      </c>
      <c r="F16" s="91">
        <f>E16+1</f>
        <v>3</v>
      </c>
      <c r="G16" s="91">
        <f>F16+1</f>
        <v>4</v>
      </c>
      <c r="I16" s="444"/>
      <c r="J16" s="91">
        <f>'1. Key Assumptions &amp; Inputs'!C21</f>
        <v>0</v>
      </c>
      <c r="K16" s="91">
        <f>J16+1</f>
        <v>1</v>
      </c>
      <c r="L16" s="91">
        <f>K16+1</f>
        <v>2</v>
      </c>
      <c r="M16" s="91">
        <f>L16+1</f>
        <v>3</v>
      </c>
      <c r="N16" s="91">
        <f>M16+1</f>
        <v>4</v>
      </c>
    </row>
    <row r="17" spans="2:16" x14ac:dyDescent="0.35">
      <c r="B17" s="172" t="str">
        <f>IF('1. Key Assumptions &amp; Inputs'!B38&lt;&gt;"",'1. Key Assumptions &amp; Inputs'!B38 &amp; " " &amp; '1. Key Assumptions &amp; Inputs'!C38,"")</f>
        <v xml:space="preserve"> (®) </v>
      </c>
      <c r="C17" s="262" t="str">
        <f>IF(AND($B17&lt;&gt;"",$E$28=1),C51,IF(AND($B17&lt;&gt;"",$E$28=2),C69,""))</f>
        <v/>
      </c>
      <c r="D17" s="262" t="str">
        <f t="shared" ref="D17:G17" si="0">IF(AND($B17&lt;&gt;"",$E$28=1),D51,IF(AND($B17&lt;&gt;"",$E$28=2),D69,""))</f>
        <v/>
      </c>
      <c r="E17" s="262" t="str">
        <f t="shared" si="0"/>
        <v/>
      </c>
      <c r="F17" s="262" t="str">
        <f t="shared" si="0"/>
        <v/>
      </c>
      <c r="G17" s="262" t="str">
        <f t="shared" si="0"/>
        <v/>
      </c>
      <c r="I17" s="222" t="str">
        <f>IF('1. Key Assumptions &amp; Inputs'!B38&lt;&gt;"",'1. Key Assumptions &amp; Inputs'!B38 &amp; " " &amp; '1. Key Assumptions &amp; Inputs'!C38,"")</f>
        <v xml:space="preserve"> (®) </v>
      </c>
      <c r="J17" s="262" t="str">
        <f>IF(AND($I17&lt;&gt;"",$E$28=1),C51,IF(AND($I17&lt;&gt;"",$E$28=2),C69,""))</f>
        <v/>
      </c>
      <c r="K17" s="262" t="str">
        <f>IF(AND($I17&lt;&gt;"",$E$28=1),D51,IF(AND($I17&lt;&gt;"",$E$28=2),D69,""))</f>
        <v/>
      </c>
      <c r="L17" s="262" t="str">
        <f t="shared" ref="K17:N21" si="1">IF(AND($I17&lt;&gt;"",$E$28=1),E51,IF(AND($I17&lt;&gt;"",$E$28=2),E69,""))</f>
        <v/>
      </c>
      <c r="M17" s="262" t="str">
        <f t="shared" si="1"/>
        <v/>
      </c>
      <c r="N17" s="262" t="str">
        <f t="shared" si="1"/>
        <v/>
      </c>
    </row>
    <row r="18" spans="2:16" x14ac:dyDescent="0.35">
      <c r="B18" s="394" t="str">
        <f>IF('1. Key Assumptions &amp; Inputs'!B39&lt;&gt;"",'1. Key Assumptions &amp; Inputs'!B39 &amp; " " &amp; '1. Key Assumptions &amp; Inputs'!C39,"")</f>
        <v/>
      </c>
      <c r="C18" s="262" t="str">
        <f t="shared" ref="C18:G21" si="2">IF(AND($B18&lt;&gt;"",$E$28=1),C52,IF(AND($B18&lt;&gt;"",$E$28=2),C70,""))</f>
        <v/>
      </c>
      <c r="D18" s="262" t="str">
        <f t="shared" si="2"/>
        <v/>
      </c>
      <c r="E18" s="262" t="str">
        <f t="shared" si="2"/>
        <v/>
      </c>
      <c r="F18" s="262" t="str">
        <f t="shared" si="2"/>
        <v/>
      </c>
      <c r="G18" s="262" t="str">
        <f t="shared" si="2"/>
        <v/>
      </c>
      <c r="I18" s="222" t="str">
        <f>IF('1. Key Assumptions &amp; Inputs'!B39&lt;&gt;"",'1. Key Assumptions &amp; Inputs'!B39 &amp; " " &amp; '1. Key Assumptions &amp; Inputs'!C39,"")</f>
        <v/>
      </c>
      <c r="J18" s="262" t="str">
        <f t="shared" ref="J18:J21" si="3">IF(AND($I18&lt;&gt;"",$E$28=1),C52,IF(AND($I18&lt;&gt;"",$E$28=2),C70,""))</f>
        <v/>
      </c>
      <c r="K18" s="262" t="str">
        <f t="shared" si="1"/>
        <v/>
      </c>
      <c r="L18" s="262" t="str">
        <f t="shared" si="1"/>
        <v/>
      </c>
      <c r="M18" s="262" t="str">
        <f t="shared" si="1"/>
        <v/>
      </c>
      <c r="N18" s="262" t="str">
        <f t="shared" si="1"/>
        <v/>
      </c>
    </row>
    <row r="19" spans="2:16" x14ac:dyDescent="0.35">
      <c r="B19" s="394" t="str">
        <f>IF('1. Key Assumptions &amp; Inputs'!B40&lt;&gt;"",'1. Key Assumptions &amp; Inputs'!B40 &amp; " " &amp; '1. Key Assumptions &amp; Inputs'!C40,"")</f>
        <v/>
      </c>
      <c r="C19" s="262" t="str">
        <f t="shared" si="2"/>
        <v/>
      </c>
      <c r="D19" s="262" t="str">
        <f t="shared" si="2"/>
        <v/>
      </c>
      <c r="E19" s="262" t="str">
        <f t="shared" si="2"/>
        <v/>
      </c>
      <c r="F19" s="262" t="str">
        <f t="shared" si="2"/>
        <v/>
      </c>
      <c r="G19" s="262" t="str">
        <f t="shared" si="2"/>
        <v/>
      </c>
      <c r="I19" s="222" t="str">
        <f>IF('1. Key Assumptions &amp; Inputs'!B40&lt;&gt;"",'1. Key Assumptions &amp; Inputs'!B40 &amp; " " &amp; '1. Key Assumptions &amp; Inputs'!C40,"")</f>
        <v/>
      </c>
      <c r="J19" s="262" t="str">
        <f t="shared" si="3"/>
        <v/>
      </c>
      <c r="K19" s="262" t="str">
        <f t="shared" si="1"/>
        <v/>
      </c>
      <c r="L19" s="262" t="str">
        <f t="shared" si="1"/>
        <v/>
      </c>
      <c r="M19" s="262" t="str">
        <f t="shared" si="1"/>
        <v/>
      </c>
      <c r="N19" s="262" t="str">
        <f t="shared" si="1"/>
        <v/>
      </c>
    </row>
    <row r="20" spans="2:16" x14ac:dyDescent="0.35">
      <c r="B20" s="394" t="str">
        <f>IF('1. Key Assumptions &amp; Inputs'!B41&lt;&gt;"",'1. Key Assumptions &amp; Inputs'!B41 &amp; " " &amp; '1. Key Assumptions &amp; Inputs'!C41,"")</f>
        <v/>
      </c>
      <c r="C20" s="262" t="str">
        <f t="shared" si="2"/>
        <v/>
      </c>
      <c r="D20" s="262" t="str">
        <f t="shared" si="2"/>
        <v/>
      </c>
      <c r="E20" s="262" t="str">
        <f t="shared" si="2"/>
        <v/>
      </c>
      <c r="F20" s="262" t="str">
        <f t="shared" si="2"/>
        <v/>
      </c>
      <c r="G20" s="262" t="str">
        <f t="shared" si="2"/>
        <v/>
      </c>
      <c r="I20" s="222" t="str">
        <f>IF('1. Key Assumptions &amp; Inputs'!B41&lt;&gt;"",'1. Key Assumptions &amp; Inputs'!B41 &amp; " " &amp; '1. Key Assumptions &amp; Inputs'!C41,"")</f>
        <v/>
      </c>
      <c r="J20" s="262" t="str">
        <f t="shared" si="3"/>
        <v/>
      </c>
      <c r="K20" s="262" t="str">
        <f t="shared" si="1"/>
        <v/>
      </c>
      <c r="L20" s="262" t="str">
        <f t="shared" si="1"/>
        <v/>
      </c>
      <c r="M20" s="262" t="str">
        <f t="shared" si="1"/>
        <v/>
      </c>
      <c r="N20" s="262" t="str">
        <f t="shared" si="1"/>
        <v/>
      </c>
    </row>
    <row r="21" spans="2:16" x14ac:dyDescent="0.35">
      <c r="B21" s="394" t="str">
        <f>IF('1. Key Assumptions &amp; Inputs'!B42&lt;&gt;"",'1. Key Assumptions &amp; Inputs'!B42 &amp; " " &amp; '1. Key Assumptions &amp; Inputs'!C42,"")</f>
        <v/>
      </c>
      <c r="C21" s="262" t="str">
        <f t="shared" si="2"/>
        <v/>
      </c>
      <c r="D21" s="262" t="str">
        <f t="shared" si="2"/>
        <v/>
      </c>
      <c r="E21" s="262" t="str">
        <f t="shared" si="2"/>
        <v/>
      </c>
      <c r="F21" s="262" t="str">
        <f t="shared" si="2"/>
        <v/>
      </c>
      <c r="G21" s="262" t="str">
        <f t="shared" si="2"/>
        <v/>
      </c>
      <c r="I21" s="222" t="str">
        <f>IF('1. Key Assumptions &amp; Inputs'!B42&lt;&gt;"",'1. Key Assumptions &amp; Inputs'!B42 &amp; " " &amp; '1. Key Assumptions &amp; Inputs'!C42,"")</f>
        <v/>
      </c>
      <c r="J21" s="262" t="str">
        <f t="shared" si="3"/>
        <v/>
      </c>
      <c r="K21" s="262" t="str">
        <f t="shared" si="1"/>
        <v/>
      </c>
      <c r="L21" s="262" t="str">
        <f t="shared" si="1"/>
        <v/>
      </c>
      <c r="M21" s="262" t="str">
        <f t="shared" si="1"/>
        <v/>
      </c>
      <c r="N21" s="262" t="str">
        <f t="shared" si="1"/>
        <v/>
      </c>
    </row>
    <row r="22" spans="2:16" x14ac:dyDescent="0.35">
      <c r="B22" s="43" t="s">
        <v>20</v>
      </c>
      <c r="C22" s="263">
        <f>SUM(C17:C21)</f>
        <v>0</v>
      </c>
      <c r="D22" s="263">
        <f>SUM(D17:D21)</f>
        <v>0</v>
      </c>
      <c r="E22" s="263">
        <f>SUM(E17:E21)</f>
        <v>0</v>
      </c>
      <c r="F22" s="263">
        <f>SUM(F17:F21)</f>
        <v>0</v>
      </c>
      <c r="G22" s="263">
        <f>SUM(G17:G21)</f>
        <v>0</v>
      </c>
      <c r="I22" s="43" t="s">
        <v>20</v>
      </c>
      <c r="J22" s="263">
        <f>SUM(J17:J21)</f>
        <v>0</v>
      </c>
      <c r="K22" s="263">
        <f>SUM(K17:K21)</f>
        <v>0</v>
      </c>
      <c r="L22" s="263">
        <f>SUM(L17:L21)</f>
        <v>0</v>
      </c>
      <c r="M22" s="263">
        <f>SUM(M17:M21)</f>
        <v>0</v>
      </c>
      <c r="N22" s="263">
        <f>SUM(N17:N21)</f>
        <v>0</v>
      </c>
    </row>
    <row r="23" spans="2:16" x14ac:dyDescent="0.35">
      <c r="B23" s="61"/>
      <c r="C23" s="61"/>
      <c r="D23" s="61"/>
      <c r="E23" s="61"/>
      <c r="F23" s="61"/>
      <c r="G23" s="61"/>
      <c r="H23" s="61"/>
      <c r="I23" s="61"/>
      <c r="J23" s="61"/>
      <c r="K23" s="61"/>
      <c r="L23" s="61"/>
      <c r="M23" s="61"/>
      <c r="N23" s="61"/>
      <c r="O23" s="61"/>
      <c r="P23" s="61"/>
    </row>
    <row r="24" spans="2:16" s="28" customFormat="1" ht="15" x14ac:dyDescent="0.4">
      <c r="B24" s="22" t="s">
        <v>376</v>
      </c>
      <c r="C24" s="27"/>
    </row>
    <row r="25" spans="2:16" x14ac:dyDescent="0.35">
      <c r="B25" s="61"/>
      <c r="C25" s="61"/>
      <c r="D25" s="61"/>
      <c r="E25" s="61"/>
      <c r="F25" s="61"/>
      <c r="G25" s="61"/>
      <c r="H25" s="61"/>
      <c r="I25" s="61"/>
      <c r="J25" s="61"/>
      <c r="K25" s="61"/>
      <c r="L25" s="61"/>
      <c r="M25" s="61"/>
      <c r="N25" s="61"/>
      <c r="O25" s="61"/>
      <c r="P25" s="61"/>
    </row>
    <row r="26" spans="2:16" x14ac:dyDescent="0.35">
      <c r="B26" s="45" t="s">
        <v>423</v>
      </c>
      <c r="C26" s="61"/>
      <c r="D26" s="61"/>
      <c r="E26" s="61"/>
      <c r="F26" s="61"/>
      <c r="G26" s="61"/>
      <c r="H26" s="61"/>
      <c r="I26" s="61"/>
      <c r="J26" s="61"/>
      <c r="K26" s="61"/>
      <c r="L26" s="61"/>
      <c r="M26" s="61"/>
      <c r="N26" s="61"/>
      <c r="O26" s="61"/>
      <c r="P26" s="61"/>
    </row>
    <row r="27" spans="2:16" x14ac:dyDescent="0.35">
      <c r="B27" s="61"/>
      <c r="C27" s="61"/>
      <c r="D27" s="61"/>
      <c r="E27" s="61"/>
      <c r="F27" s="61"/>
      <c r="G27" s="61"/>
      <c r="H27" s="61"/>
      <c r="I27" s="61"/>
      <c r="J27" s="61"/>
      <c r="K27" s="61"/>
      <c r="L27" s="61"/>
      <c r="M27" s="61"/>
      <c r="N27" s="61"/>
      <c r="O27" s="61"/>
      <c r="P27" s="61"/>
    </row>
    <row r="28" spans="2:16" ht="13.9" x14ac:dyDescent="0.4">
      <c r="B28" s="95" t="s">
        <v>271</v>
      </c>
      <c r="C28" s="459" t="str">
        <f>IF('1. Key Assumptions &amp; Inputs'!C24="Epidemiology","Epidemiology",IF('1. Key Assumptions &amp; Inputs'!C24="Market Share","Market Share",IF('1. Key Assumptions &amp; Inputs'!C24="Mixed Model","Mixed Model","")))</f>
        <v/>
      </c>
      <c r="D28" s="460"/>
      <c r="E28" s="278" t="str">
        <f>IF(C28="Epidemiology",1,IF(C28="Market share",2,IF(C28="Mixed Model",3,"")))</f>
        <v/>
      </c>
      <c r="F28" s="100" t="str">
        <f>IF(E28=3,"As you are using a mixed model, please modify the calculations below to ensure that the volumes account for both epidemiology and market share sources.","")</f>
        <v/>
      </c>
    </row>
    <row r="29" spans="2:16" ht="13.9" x14ac:dyDescent="0.4">
      <c r="B29" s="95" t="s">
        <v>391</v>
      </c>
      <c r="C29" s="459" t="str">
        <f>IF('1. Key Assumptions &amp; Inputs'!C25="Replacement","Replacement",IF('1. Key Assumptions &amp; Inputs'!C25="Adjunctive","Adjunctive",""))</f>
        <v/>
      </c>
      <c r="D29" s="460"/>
      <c r="E29" s="278" t="str">
        <f>IF(C29="replacement",1,IF(C29="adjunctive",2,""))</f>
        <v/>
      </c>
      <c r="F29" s="100" t="str">
        <f>IF(E29=2,"As you are using an 'adjunctive' approach to market share impact, please modify the linkages below in sub-section 'market approach' to ensure volumes account for this.","")</f>
        <v/>
      </c>
    </row>
    <row r="30" spans="2:16" ht="13.9" x14ac:dyDescent="0.4">
      <c r="B30" s="95" t="s">
        <v>270</v>
      </c>
      <c r="C30" s="459" t="str">
        <f>IF('1. Key Assumptions &amp; Inputs'!C26="Annual","Annual",IF('1. Key Assumptions &amp; Inputs'!C26="Course of treatment","Course of treatment",""))</f>
        <v/>
      </c>
      <c r="D30" s="460"/>
      <c r="E30" s="278" t="str">
        <f>IF(C30="Annual",1,IF(C30="Course of Treatment",2,""))</f>
        <v/>
      </c>
      <c r="F30" s="100"/>
    </row>
    <row r="31" spans="2:16" customFormat="1" x14ac:dyDescent="0.35">
      <c r="C31" s="59"/>
      <c r="D31" s="59"/>
    </row>
    <row r="32" spans="2:16" x14ac:dyDescent="0.35">
      <c r="B32" s="465" t="s">
        <v>365</v>
      </c>
      <c r="C32" s="431" t="s">
        <v>403</v>
      </c>
      <c r="D32" s="461"/>
      <c r="E32" s="461"/>
      <c r="F32" s="462"/>
      <c r="G32" s="431" t="s">
        <v>404</v>
      </c>
      <c r="H32" s="461"/>
      <c r="I32" s="461"/>
      <c r="J32" s="461"/>
      <c r="K32" s="462"/>
    </row>
    <row r="33" spans="2:16" x14ac:dyDescent="0.35">
      <c r="B33" s="466"/>
      <c r="C33" s="42" t="str">
        <f>IF(E28=1,"Pack size (units)",IF(E28=3,"Pack size (units)",""))</f>
        <v/>
      </c>
      <c r="D33" s="42" t="str">
        <f>IF($E$28=2,"",IF('1. Key Assumptions &amp; Inputs'!$C$26="Course of Treatment","Doses of Treatment for Course",IF(AND('1. Key Assumptions &amp; Inputs'!$C$26="Annual",'1. Key Assumptions &amp; Inputs'!$C$27="Daily"),"Units/day",IF(AND('1. Key Assumptions &amp; Inputs'!$C$26="Annual",'1. Key Assumptions &amp; Inputs'!$C$27="Weekly"),"Units/Week",IF(AND('1. Key Assumptions &amp; Inputs'!$C$26="Annual",'1. Key Assumptions &amp; Inputs'!$C$27="Fortnightly"),"Units/Fortnight",IF(AND('1. Key Assumptions &amp; Inputs'!$C$26="Annual",'1. Key Assumptions &amp; Inputs'!$C$27="Monthly"),"Units/month",""))))))</f>
        <v/>
      </c>
      <c r="E33" s="42" t="str">
        <f>IF($E$28=2,"",IF(AND('1. Key Assumptions &amp; Inputs'!C24="Epidemiology",'1. Key Assumptions &amp; Inputs'!$C$26="Annual"),"Scripts / "&amp;"year",IF(AND('1. Key Assumptions &amp; Inputs'!C24="Epidemiology",'1. Key Assumptions &amp; Inputs'!$C$26="Course of Treatment"),"Scripts/Treatment",IF(AND('1. Key Assumptions &amp; Inputs'!C24="Mixed Model",'1. Key Assumptions &amp; Inputs'!$C$26="Annual"),"Scripts / "&amp;"year",IF(AND('1. Key Assumptions &amp; Inputs'!C24="Mixed Model",'1. Key Assumptions &amp; Inputs'!$C$26="Course of Treatment"),"Scripts/Treatment","Scripts")))))</f>
        <v>Scripts</v>
      </c>
      <c r="F33" s="42" t="str">
        <f>IF($E$28=2,"","% of total volume")</f>
        <v>% of total volume</v>
      </c>
      <c r="G33" s="42" t="s">
        <v>118</v>
      </c>
      <c r="H33" s="42" t="s">
        <v>119</v>
      </c>
      <c r="I33" s="42" t="s">
        <v>107</v>
      </c>
      <c r="J33" s="42" t="s">
        <v>108</v>
      </c>
      <c r="K33" s="42" t="s">
        <v>407</v>
      </c>
    </row>
    <row r="34" spans="2:16" x14ac:dyDescent="0.35">
      <c r="B34" s="97" t="str">
        <f>IF('1. Key Assumptions &amp; Inputs'!B38&lt;&gt;"",'1. Key Assumptions &amp; Inputs'!B38,"")</f>
        <v xml:space="preserve"> (®)</v>
      </c>
      <c r="C34" s="208" t="str">
        <f>IF(AND('1. Key Assumptions &amp; Inputs'!$C$24="Epidemiology",'1. Key Assumptions &amp; Inputs'!D38&lt;&gt;""),'1. Key Assumptions &amp; Inputs'!D38,"")</f>
        <v/>
      </c>
      <c r="D34" s="208" t="str">
        <f>IF(AND('1. Key Assumptions &amp; Inputs'!$C$24="Epidemiology",'1. Key Assumptions &amp; Inputs'!E38&lt;&gt;""),'1. Key Assumptions &amp; Inputs'!E38,"")</f>
        <v/>
      </c>
      <c r="E34" s="218" t="str">
        <f>IF(SUM(C34:D34)=0,"",IF('1. Key Assumptions &amp; Inputs'!$C$24="Market Share","",IF(AND('1. Key Assumptions &amp; Inputs'!$C$24="Epidemiology",'1. Key Assumptions &amp; Inputs'!$C$26="Annual"),('1. Key Assumptions &amp; Inputs'!$C$29)/(C34/D34),IF(AND('1. Key Assumptions &amp; Inputs'!$C$24="Epidemiology",'1. Key Assumptions &amp; Inputs'!$C$26="Course of Treatment"),('1. Key Assumptions &amp; Inputs'!$C$28)/(C34/D34),""))))</f>
        <v/>
      </c>
      <c r="F34" s="204"/>
      <c r="G34" s="219"/>
      <c r="H34" s="219"/>
      <c r="I34" s="220" t="str">
        <f>IF(AND(G34&lt;&gt;"",H34&lt;&gt;""),ROUND(H34/G34,2),"")</f>
        <v/>
      </c>
      <c r="J34" s="221"/>
      <c r="K34" s="221"/>
    </row>
    <row r="35" spans="2:16" x14ac:dyDescent="0.35">
      <c r="B35" s="97" t="str">
        <f>IF('1. Key Assumptions &amp; Inputs'!B39&lt;&gt;"",'1. Key Assumptions &amp; Inputs'!B39,"")</f>
        <v/>
      </c>
      <c r="C35" s="208" t="str">
        <f>IF(AND('1. Key Assumptions &amp; Inputs'!$C$24="Epidemiology",'1. Key Assumptions &amp; Inputs'!D39&lt;&gt;""),'1. Key Assumptions &amp; Inputs'!D39,"")</f>
        <v/>
      </c>
      <c r="D35" s="208" t="str">
        <f>IF(AND('1. Key Assumptions &amp; Inputs'!$C$24="Epidemiology",'1. Key Assumptions &amp; Inputs'!E39&lt;&gt;""),'1. Key Assumptions &amp; Inputs'!E39,"")</f>
        <v/>
      </c>
      <c r="E35" s="218" t="str">
        <f>IF(SUM(C35:D35)=0,"",IF('1. Key Assumptions &amp; Inputs'!$C$24="Market Share","",IF(AND('1. Key Assumptions &amp; Inputs'!$C$24="Epidemiology",'1. Key Assumptions &amp; Inputs'!$C$26="Annual"),('1. Key Assumptions &amp; Inputs'!$C$29)/(C35/D35),IF(AND('1. Key Assumptions &amp; Inputs'!$C$24="Epidemiology",'1. Key Assumptions &amp; Inputs'!$C$26="Course of Treatment"),('1. Key Assumptions &amp; Inputs'!$C$28)/(C35/D35),""))))</f>
        <v/>
      </c>
      <c r="F35" s="204"/>
      <c r="G35" s="219"/>
      <c r="H35" s="219"/>
      <c r="I35" s="220" t="str">
        <f>IF(AND(G35&lt;&gt;"",H35&lt;&gt;""),ROUND(H35/G35,2),"")</f>
        <v/>
      </c>
      <c r="J35" s="221"/>
      <c r="K35" s="221"/>
    </row>
    <row r="36" spans="2:16" x14ac:dyDescent="0.35">
      <c r="B36" s="97" t="str">
        <f>IF('1. Key Assumptions &amp; Inputs'!B40&lt;&gt;"",'1. Key Assumptions &amp; Inputs'!B40,"")</f>
        <v/>
      </c>
      <c r="C36" s="208" t="str">
        <f>IF(AND('1. Key Assumptions &amp; Inputs'!$C$24="Epidemiology",'1. Key Assumptions &amp; Inputs'!D40&lt;&gt;""),'1. Key Assumptions &amp; Inputs'!D40,"")</f>
        <v/>
      </c>
      <c r="D36" s="208" t="str">
        <f>IF(AND('1. Key Assumptions &amp; Inputs'!$C$24="Epidemiology",'1. Key Assumptions &amp; Inputs'!E40&lt;&gt;""),'1. Key Assumptions &amp; Inputs'!E40,"")</f>
        <v/>
      </c>
      <c r="E36" s="218" t="str">
        <f>IF(SUM(C36:D36)=0,"",IF('1. Key Assumptions &amp; Inputs'!$C$24="Market Share","",IF(AND('1. Key Assumptions &amp; Inputs'!$C$24="Epidemiology",'1. Key Assumptions &amp; Inputs'!$C$26="Annual"),('1. Key Assumptions &amp; Inputs'!$C$29)/(C36/D36),IF(AND('1. Key Assumptions &amp; Inputs'!$C$24="Epidemiology",'1. Key Assumptions &amp; Inputs'!$C$26="Course of Treatment"),('1. Key Assumptions &amp; Inputs'!$C$28)/(C36/D36),""))))</f>
        <v/>
      </c>
      <c r="F36" s="204"/>
      <c r="G36" s="219"/>
      <c r="H36" s="219"/>
      <c r="I36" s="220" t="str">
        <f>IF(AND(G36&lt;&gt;"",H36&lt;&gt;""),ROUND(H36/G36,2),"")</f>
        <v/>
      </c>
      <c r="J36" s="221"/>
      <c r="K36" s="221"/>
    </row>
    <row r="37" spans="2:16" x14ac:dyDescent="0.35">
      <c r="B37" s="97" t="str">
        <f>IF('1. Key Assumptions &amp; Inputs'!B41&lt;&gt;"",'1. Key Assumptions &amp; Inputs'!B41,"")</f>
        <v/>
      </c>
      <c r="C37" s="208" t="str">
        <f>IF(AND('1. Key Assumptions &amp; Inputs'!$C$24="Epidemiology",'1. Key Assumptions &amp; Inputs'!D41&lt;&gt;""),'1. Key Assumptions &amp; Inputs'!D41,"")</f>
        <v/>
      </c>
      <c r="D37" s="208" t="str">
        <f>IF(AND('1. Key Assumptions &amp; Inputs'!$C$24="Epidemiology",'1. Key Assumptions &amp; Inputs'!E41&lt;&gt;""),'1. Key Assumptions &amp; Inputs'!E41,"")</f>
        <v/>
      </c>
      <c r="E37" s="218" t="str">
        <f>IF(SUM(C37:D37)=0,"",IF('1. Key Assumptions &amp; Inputs'!$C$24="Market Share","",IF(AND('1. Key Assumptions &amp; Inputs'!$C$24="Epidemiology",'1. Key Assumptions &amp; Inputs'!$C$26="Annual"),('1. Key Assumptions &amp; Inputs'!$C$29)/(C37/D37),IF(AND('1. Key Assumptions &amp; Inputs'!$C$24="Epidemiology",'1. Key Assumptions &amp; Inputs'!$C$26="Course of Treatment"),('1. Key Assumptions &amp; Inputs'!$C$28)/(C37/D37),""))))</f>
        <v/>
      </c>
      <c r="F37" s="204"/>
      <c r="G37" s="219"/>
      <c r="H37" s="219"/>
      <c r="I37" s="220" t="str">
        <f>IF(AND(G37&lt;&gt;"",H37&lt;&gt;""),ROUND(H37/G37,2),"")</f>
        <v/>
      </c>
      <c r="J37" s="221"/>
      <c r="K37" s="221"/>
    </row>
    <row r="38" spans="2:16" ht="13.9" x14ac:dyDescent="0.4">
      <c r="B38" s="97" t="str">
        <f>IF('1. Key Assumptions &amp; Inputs'!B42&lt;&gt;"",'1. Key Assumptions &amp; Inputs'!B42,"")</f>
        <v/>
      </c>
      <c r="C38" s="208" t="str">
        <f>IF(AND('1. Key Assumptions &amp; Inputs'!$C$24="Epidemiology",'1. Key Assumptions &amp; Inputs'!D42&lt;&gt;""),'1. Key Assumptions &amp; Inputs'!D42,"")</f>
        <v/>
      </c>
      <c r="D38" s="208" t="str">
        <f>IF(AND('1. Key Assumptions &amp; Inputs'!$C$24="Epidemiology",'1. Key Assumptions &amp; Inputs'!E42&lt;&gt;""),'1. Key Assumptions &amp; Inputs'!E42,"")</f>
        <v/>
      </c>
      <c r="E38" s="218" t="str">
        <f>IF(SUM(C38:D38)=0,"",IF('1. Key Assumptions &amp; Inputs'!$C$24="Market Share","",IF(AND('1. Key Assumptions &amp; Inputs'!$C$24="Epidemiology",'1. Key Assumptions &amp; Inputs'!$C$26="Annual"),('1. Key Assumptions &amp; Inputs'!$C$29)/(C38/D38),IF(AND('1. Key Assumptions &amp; Inputs'!$C$24="Epidemiology",'1. Key Assumptions &amp; Inputs'!$C$26="Course of Treatment"),('1. Key Assumptions &amp; Inputs'!$C$28)/(C38/D38),""))))</f>
        <v/>
      </c>
      <c r="F38" s="204"/>
      <c r="G38" s="219"/>
      <c r="H38" s="219"/>
      <c r="I38" s="220" t="str">
        <f>IF(AND(G38&lt;&gt;"",H38&lt;&gt;""),ROUND(H38/G38,2),"")</f>
        <v/>
      </c>
      <c r="J38" s="221"/>
      <c r="K38" s="221"/>
      <c r="L38" s="100" t="str">
        <f>IF(AND(,E28=2,SUM(K34:K38)&lt;&gt;100%),"Total does not add up to 100%",IF(AND(,E28=3,SUM(K34:K38)&lt;&gt;100%),"Total does not add up to 100%",""))</f>
        <v/>
      </c>
    </row>
    <row r="39" spans="2:16" ht="13.9" x14ac:dyDescent="0.4">
      <c r="F39" s="383" t="str">
        <f>IF(AND(E28=1,SUM(F34:F38)&lt;&gt;100%),"Total does not add up to 100%","")</f>
        <v/>
      </c>
      <c r="J39" s="101">
        <f>SUM(K34:K38)</f>
        <v>0</v>
      </c>
      <c r="K39" s="370">
        <f>SUM(K34:K38)</f>
        <v>0</v>
      </c>
    </row>
    <row r="40" spans="2:16" s="28" customFormat="1" ht="13.9" x14ac:dyDescent="0.4">
      <c r="B40" s="224" t="s">
        <v>263</v>
      </c>
      <c r="C40" s="223"/>
      <c r="D40" s="223"/>
      <c r="E40" s="223"/>
      <c r="F40" s="223"/>
      <c r="G40" s="223"/>
      <c r="H40" s="223"/>
      <c r="I40" s="223"/>
      <c r="J40" s="223"/>
      <c r="K40" s="223"/>
      <c r="L40" s="223"/>
      <c r="M40" s="223"/>
      <c r="N40" s="223"/>
      <c r="O40" s="223"/>
      <c r="P40" s="223"/>
    </row>
    <row r="41" spans="2:16" x14ac:dyDescent="0.35">
      <c r="B41" s="61"/>
      <c r="C41" s="61"/>
      <c r="D41" s="61"/>
      <c r="E41" s="61"/>
      <c r="F41" s="61"/>
      <c r="G41" s="61"/>
      <c r="H41" s="61"/>
      <c r="I41" s="61"/>
      <c r="J41" s="61"/>
      <c r="K41" s="61"/>
      <c r="L41" s="61"/>
      <c r="M41" s="61"/>
      <c r="N41" s="61"/>
      <c r="O41" s="61"/>
      <c r="P41" s="61"/>
    </row>
    <row r="42" spans="2:16" x14ac:dyDescent="0.35">
      <c r="B42" s="45" t="s">
        <v>441</v>
      </c>
      <c r="C42" s="61"/>
      <c r="D42" s="61"/>
      <c r="E42" s="61"/>
      <c r="F42" s="61"/>
      <c r="G42" s="61"/>
      <c r="H42" s="61"/>
      <c r="I42" s="61"/>
      <c r="J42" s="61"/>
      <c r="K42" s="61"/>
      <c r="L42" s="61"/>
      <c r="M42" s="61"/>
      <c r="N42" s="61"/>
      <c r="O42" s="61"/>
      <c r="P42" s="61"/>
    </row>
    <row r="43" spans="2:16" ht="13.9" x14ac:dyDescent="0.4">
      <c r="B43" s="385" t="str">
        <f>IF(ScriptCalcApproach="Mixed model","However, as the mixed model approach has been chosen for script calculation, please manually enter calculation in the cells below as appropriate.","")</f>
        <v/>
      </c>
      <c r="C43" s="61"/>
      <c r="D43" s="61"/>
      <c r="E43" s="61"/>
      <c r="F43" s="61"/>
      <c r="G43" s="61"/>
      <c r="H43" s="61"/>
      <c r="I43" s="61"/>
      <c r="J43" s="61"/>
      <c r="K43" s="61"/>
      <c r="L43" s="61"/>
      <c r="M43" s="61"/>
      <c r="N43" s="61"/>
      <c r="O43" s="61"/>
      <c r="P43" s="61"/>
    </row>
    <row r="44" spans="2:16" x14ac:dyDescent="0.35">
      <c r="B44" s="61"/>
      <c r="C44" s="61"/>
      <c r="D44" s="61"/>
      <c r="E44" s="61"/>
      <c r="F44" s="61"/>
      <c r="G44" s="61"/>
      <c r="H44" s="61"/>
      <c r="I44" s="61"/>
      <c r="J44" s="61"/>
      <c r="K44" s="61"/>
      <c r="L44" s="61"/>
      <c r="M44" s="61"/>
      <c r="N44" s="61"/>
      <c r="O44" s="61"/>
      <c r="P44" s="61"/>
    </row>
    <row r="45" spans="2:16" ht="18" customHeight="1" x14ac:dyDescent="0.4">
      <c r="B45" s="463"/>
      <c r="C45" s="456" t="s">
        <v>259</v>
      </c>
      <c r="D45" s="457"/>
      <c r="E45" s="457"/>
      <c r="F45" s="457"/>
      <c r="G45" s="457"/>
      <c r="H45" s="61"/>
      <c r="I45" s="463"/>
      <c r="J45" s="456" t="s">
        <v>260</v>
      </c>
      <c r="K45" s="457"/>
      <c r="L45" s="457"/>
      <c r="M45" s="457"/>
      <c r="N45" s="457"/>
    </row>
    <row r="46" spans="2:16" x14ac:dyDescent="0.35">
      <c r="B46" s="464"/>
      <c r="C46" s="91">
        <f>'1. Key Assumptions &amp; Inputs'!C21</f>
        <v>0</v>
      </c>
      <c r="D46" s="91">
        <f>C46+1</f>
        <v>1</v>
      </c>
      <c r="E46" s="91">
        <f>D46+1</f>
        <v>2</v>
      </c>
      <c r="F46" s="91">
        <f>E46+1</f>
        <v>3</v>
      </c>
      <c r="G46" s="91">
        <f>F46+1</f>
        <v>4</v>
      </c>
      <c r="H46" s="61"/>
      <c r="I46" s="464"/>
      <c r="J46" s="91">
        <f>'1. Key Assumptions &amp; Inputs'!C21</f>
        <v>0</v>
      </c>
      <c r="K46" s="91">
        <f>J46+1</f>
        <v>1</v>
      </c>
      <c r="L46" s="91">
        <f>K46+1</f>
        <v>2</v>
      </c>
      <c r="M46" s="91">
        <f>L46+1</f>
        <v>3</v>
      </c>
      <c r="N46" s="91">
        <f>M46+1</f>
        <v>4</v>
      </c>
    </row>
    <row r="47" spans="2:16" ht="13.9" x14ac:dyDescent="0.4">
      <c r="B47" s="225" t="s">
        <v>265</v>
      </c>
      <c r="C47" s="190">
        <f>IF(AND($E$28=2,$E$29=2),"",IF(AND($E$28=2,$E$29=1),"",IF($E$28=3,"",IF($E$28=1,'1. Key Assumptions &amp; Inputs'!C$51*'3. Epidemiology'!C14,0))))</f>
        <v>0</v>
      </c>
      <c r="D47" s="190">
        <f>IF(AND($E$28=2,$E$29=2),"",IF(AND($E$28=2,$E$29=1),"",IF($E$28=3,"",IF($E$28=1,'1. Key Assumptions &amp; Inputs'!D$51*'3. Epidemiology'!D14,0))))</f>
        <v>0</v>
      </c>
      <c r="E47" s="190">
        <f>IF(AND($E$28=2,$E$29=2),"",IF(AND($E$28=2,$E$29=1),"",IF($E$28=3,"",IF($E$28=1,'1. Key Assumptions &amp; Inputs'!E$51*'3. Epidemiology'!E14,0))))</f>
        <v>0</v>
      </c>
      <c r="F47" s="190">
        <f>IF(AND($E$28=2,$E$29=2),"",IF(AND($E$28=2,$E$29=1),"",IF($E$28=3,"",IF($E$28=1,'1. Key Assumptions &amp; Inputs'!F$51*'3. Epidemiology'!F14,0))))</f>
        <v>0</v>
      </c>
      <c r="G47" s="190">
        <f>IF(AND($E$28=2,$E$29=2),"",IF(AND($E$28=2,$E$29=1),"",IF($E$28=3,"",IF($E$28=1,'1. Key Assumptions &amp; Inputs'!G$51*'3. Epidemiology'!G14,0))))</f>
        <v>0</v>
      </c>
      <c r="H47" s="61"/>
      <c r="I47" s="225" t="s">
        <v>265</v>
      </c>
      <c r="J47" s="190">
        <f>IF(AND($E$28=2,$E$29=2),"",IF(AND($E$28=2,$E$29=1),"",IF($E$28=3,"",IF($E$28=1,(1-'1. Key Assumptions &amp; Inputs'!C$51)*'3. Epidemiology'!C14,0))))</f>
        <v>0</v>
      </c>
      <c r="K47" s="190">
        <f>IF(AND($E$28=2,$E$29=2),"",IF(AND($E$28=2,$E$29=1),"",IF($E$28=3,"",IF($E$28=1,(1-'1. Key Assumptions &amp; Inputs'!D$51)*'3. Epidemiology'!D14,0))))</f>
        <v>0</v>
      </c>
      <c r="L47" s="190">
        <f>IF(AND($E$28=2,$E$29=2),"",IF(AND($E$28=2,$E$29=1),"",IF($E$28=3,"",IF($E$28=1,(1-'1. Key Assumptions &amp; Inputs'!E$51)*'3. Epidemiology'!E14,0))))</f>
        <v>0</v>
      </c>
      <c r="M47" s="190">
        <f>IF(AND($E$28=2,$E$29=2),"",IF(AND($E$28=2,$E$29=1),"",IF($E$28=3,"",IF($E$28=1,(1-'1. Key Assumptions &amp; Inputs'!F$51)*'3. Epidemiology'!F14,0))))</f>
        <v>0</v>
      </c>
      <c r="N47" s="190">
        <f>IF(AND($E$28=2,$E$29=2),"",IF(AND($E$28=2,$E$29=1),"",IF($E$28=3,"",IF($E$28=1,(1-'1. Key Assumptions &amp; Inputs'!G$51)*'3. Epidemiology'!G14,0))))</f>
        <v>0</v>
      </c>
    </row>
    <row r="48" spans="2:16" ht="18" customHeight="1" x14ac:dyDescent="0.35">
      <c r="B48" s="61"/>
      <c r="C48" s="61"/>
      <c r="D48" s="61"/>
      <c r="E48" s="61"/>
      <c r="F48" s="61"/>
      <c r="G48" s="61"/>
      <c r="H48" s="61"/>
      <c r="I48" s="61"/>
      <c r="J48" s="61"/>
      <c r="K48" s="61"/>
      <c r="L48" s="61"/>
      <c r="M48" s="61"/>
      <c r="N48" s="61"/>
    </row>
    <row r="49" spans="1:16384" ht="13.9" x14ac:dyDescent="0.4">
      <c r="B49" s="443" t="s">
        <v>365</v>
      </c>
      <c r="C49" s="458" t="s">
        <v>189</v>
      </c>
      <c r="D49" s="457"/>
      <c r="E49" s="457"/>
      <c r="F49" s="457"/>
      <c r="G49" s="457"/>
      <c r="H49" s="113"/>
      <c r="I49" s="443" t="s">
        <v>365</v>
      </c>
      <c r="J49" s="458" t="s">
        <v>194</v>
      </c>
      <c r="K49" s="457"/>
      <c r="L49" s="457"/>
      <c r="M49" s="457"/>
      <c r="N49" s="457"/>
    </row>
    <row r="50" spans="1:16384" x14ac:dyDescent="0.35">
      <c r="B50" s="444"/>
      <c r="C50" s="91">
        <f>'1. Key Assumptions &amp; Inputs'!C21</f>
        <v>0</v>
      </c>
      <c r="D50" s="91">
        <f>C50+1</f>
        <v>1</v>
      </c>
      <c r="E50" s="91">
        <f>D50+1</f>
        <v>2</v>
      </c>
      <c r="F50" s="91">
        <f>E50+1</f>
        <v>3</v>
      </c>
      <c r="G50" s="91">
        <f>F50+1</f>
        <v>4</v>
      </c>
      <c r="I50" s="444"/>
      <c r="J50" s="91">
        <f>'1. Key Assumptions &amp; Inputs'!C21</f>
        <v>0</v>
      </c>
      <c r="K50" s="91">
        <f>J50+1</f>
        <v>1</v>
      </c>
      <c r="L50" s="91">
        <f>K50+1</f>
        <v>2</v>
      </c>
      <c r="M50" s="91">
        <f>L50+1</f>
        <v>3</v>
      </c>
      <c r="N50" s="91">
        <f>M50+1</f>
        <v>4</v>
      </c>
    </row>
    <row r="51" spans="1:16384" x14ac:dyDescent="0.35">
      <c r="B51" s="222" t="str">
        <f>IF(AND(ScriptCalcApproach="Epidemiology",'1. Key Assumptions &amp; Inputs'!B38&lt;&gt;""),'1. Key Assumptions &amp; Inputs'!B38,"")</f>
        <v/>
      </c>
      <c r="C51" s="262">
        <f>IF(C$47="","",IF(C$47=0,0,IF(AND($E34&gt;0,$F34&gt;0),$E34*$F34*C$47,"")))</f>
        <v>0</v>
      </c>
      <c r="D51" s="262">
        <f t="shared" ref="D51:G51" si="4">IF(D$47="","",IF(D$47=0,0,IF(AND($E34&gt;0,$F34&gt;0),$E34*$F34*D$47,"")))</f>
        <v>0</v>
      </c>
      <c r="E51" s="262">
        <f t="shared" si="4"/>
        <v>0</v>
      </c>
      <c r="F51" s="262">
        <f t="shared" si="4"/>
        <v>0</v>
      </c>
      <c r="G51" s="262">
        <f t="shared" si="4"/>
        <v>0</v>
      </c>
      <c r="I51" s="222" t="str">
        <f>IF(AND(ScriptCalcApproach="Epidemiology",'1. Key Assumptions &amp; Inputs'!B38&lt;&gt;""),'1. Key Assumptions &amp; Inputs'!B38,"")</f>
        <v/>
      </c>
      <c r="J51" s="262">
        <f>IF(J$47="","",IF(J$47=0,0,IF(AND($E34&gt;0,$F34&gt;0),$E34*$F34*J$47,"")))</f>
        <v>0</v>
      </c>
      <c r="K51" s="262">
        <f t="shared" ref="K51:N51" si="5">IF(K$47="","",IF(K$47=0,0,IF(AND($E34&gt;0,$F34&gt;0),$E34*$F34*K$47,"")))</f>
        <v>0</v>
      </c>
      <c r="L51" s="262">
        <f t="shared" si="5"/>
        <v>0</v>
      </c>
      <c r="M51" s="262">
        <f t="shared" si="5"/>
        <v>0</v>
      </c>
      <c r="N51" s="262">
        <f t="shared" si="5"/>
        <v>0</v>
      </c>
    </row>
    <row r="52" spans="1:16384" x14ac:dyDescent="0.35">
      <c r="B52" s="222" t="str">
        <f>IF(AND(ScriptCalcApproach="Epidemiology",'1. Key Assumptions &amp; Inputs'!B39&lt;&gt;""),'1. Key Assumptions &amp; Inputs'!B39,"")</f>
        <v/>
      </c>
      <c r="C52" s="262">
        <f>IF(C$47="","",IF(C$47=0,0,IF(AND($E35&gt;0,$F35&gt;0),$E35*$F35*C$47,"")))</f>
        <v>0</v>
      </c>
      <c r="D52" s="262">
        <f t="shared" ref="D52:G52" si="6">IF(D$47="","",IF(D$47=0,0,IF(AND($E35&gt;0,$F35&gt;0),$E35*$F35*D$47,"")))</f>
        <v>0</v>
      </c>
      <c r="E52" s="262">
        <f t="shared" si="6"/>
        <v>0</v>
      </c>
      <c r="F52" s="262">
        <f t="shared" si="6"/>
        <v>0</v>
      </c>
      <c r="G52" s="262">
        <f t="shared" si="6"/>
        <v>0</v>
      </c>
      <c r="I52" s="222" t="str">
        <f>IF(AND(ScriptCalcApproach="Epidemiology",'1. Key Assumptions &amp; Inputs'!B39&lt;&gt;""),'1. Key Assumptions &amp; Inputs'!B39,"")</f>
        <v/>
      </c>
      <c r="J52" s="262">
        <f t="shared" ref="J52:N55" si="7">IF(J$47="","",IF(J$47=0,0,IF(AND($E35&gt;0,$F35&gt;0),$E35*$F35*J$47,"")))</f>
        <v>0</v>
      </c>
      <c r="K52" s="262">
        <f t="shared" si="7"/>
        <v>0</v>
      </c>
      <c r="L52" s="262">
        <f t="shared" si="7"/>
        <v>0</v>
      </c>
      <c r="M52" s="262">
        <f t="shared" si="7"/>
        <v>0</v>
      </c>
      <c r="N52" s="262">
        <f t="shared" si="7"/>
        <v>0</v>
      </c>
    </row>
    <row r="53" spans="1:16384" x14ac:dyDescent="0.35">
      <c r="B53" s="222" t="str">
        <f>IF(AND(ScriptCalcApproach="Epidemiology",'1. Key Assumptions &amp; Inputs'!B40&lt;&gt;""),'1. Key Assumptions &amp; Inputs'!B40,"")</f>
        <v/>
      </c>
      <c r="C53" s="262">
        <f t="shared" ref="C53:G55" si="8">IF(C$47="","",IF(C$47=0,0,IF(AND($E36&gt;0,$F36&gt;0),$E36*$F36*C$47,"")))</f>
        <v>0</v>
      </c>
      <c r="D53" s="262">
        <f t="shared" si="8"/>
        <v>0</v>
      </c>
      <c r="E53" s="262">
        <f t="shared" si="8"/>
        <v>0</v>
      </c>
      <c r="F53" s="262">
        <f t="shared" si="8"/>
        <v>0</v>
      </c>
      <c r="G53" s="262">
        <f t="shared" si="8"/>
        <v>0</v>
      </c>
      <c r="I53" s="222" t="str">
        <f>IF(AND(ScriptCalcApproach="Epidemiology",'1. Key Assumptions &amp; Inputs'!B40&lt;&gt;""),'1. Key Assumptions &amp; Inputs'!B40,"")</f>
        <v/>
      </c>
      <c r="J53" s="262">
        <f t="shared" si="7"/>
        <v>0</v>
      </c>
      <c r="K53" s="262">
        <f t="shared" si="7"/>
        <v>0</v>
      </c>
      <c r="L53" s="262">
        <f t="shared" si="7"/>
        <v>0</v>
      </c>
      <c r="M53" s="262">
        <f t="shared" si="7"/>
        <v>0</v>
      </c>
      <c r="N53" s="262">
        <f t="shared" si="7"/>
        <v>0</v>
      </c>
    </row>
    <row r="54" spans="1:16384" x14ac:dyDescent="0.35">
      <c r="B54" s="222" t="str">
        <f>IF(AND(ScriptCalcApproach="Epidemiology",'1. Key Assumptions &amp; Inputs'!B41&lt;&gt;""),'1. Key Assumptions &amp; Inputs'!B41,"")</f>
        <v/>
      </c>
      <c r="C54" s="262">
        <f t="shared" si="8"/>
        <v>0</v>
      </c>
      <c r="D54" s="262">
        <f t="shared" si="8"/>
        <v>0</v>
      </c>
      <c r="E54" s="262">
        <f t="shared" si="8"/>
        <v>0</v>
      </c>
      <c r="F54" s="262">
        <f t="shared" si="8"/>
        <v>0</v>
      </c>
      <c r="G54" s="262">
        <f t="shared" si="8"/>
        <v>0</v>
      </c>
      <c r="I54" s="222" t="str">
        <f>IF(AND(ScriptCalcApproach="Epidemiology",'1. Key Assumptions &amp; Inputs'!B41&lt;&gt;""),'1. Key Assumptions &amp; Inputs'!B41,"")</f>
        <v/>
      </c>
      <c r="J54" s="262">
        <f t="shared" si="7"/>
        <v>0</v>
      </c>
      <c r="K54" s="262">
        <f t="shared" si="7"/>
        <v>0</v>
      </c>
      <c r="L54" s="262">
        <f t="shared" si="7"/>
        <v>0</v>
      </c>
      <c r="M54" s="262">
        <f t="shared" si="7"/>
        <v>0</v>
      </c>
      <c r="N54" s="262">
        <f t="shared" si="7"/>
        <v>0</v>
      </c>
    </row>
    <row r="55" spans="1:16384" x14ac:dyDescent="0.35">
      <c r="B55" s="222" t="str">
        <f>IF(AND(ScriptCalcApproach="Epidemiology",'1. Key Assumptions &amp; Inputs'!B42&lt;&gt;""),'1. Key Assumptions &amp; Inputs'!B42,"")</f>
        <v/>
      </c>
      <c r="C55" s="262">
        <f t="shared" si="8"/>
        <v>0</v>
      </c>
      <c r="D55" s="262">
        <f t="shared" si="8"/>
        <v>0</v>
      </c>
      <c r="E55" s="262">
        <f t="shared" si="8"/>
        <v>0</v>
      </c>
      <c r="F55" s="262">
        <f t="shared" si="8"/>
        <v>0</v>
      </c>
      <c r="G55" s="262">
        <f t="shared" si="8"/>
        <v>0</v>
      </c>
      <c r="I55" s="222" t="str">
        <f>IF(AND(ScriptCalcApproach="Epidemiology",'1. Key Assumptions &amp; Inputs'!B42&lt;&gt;""),'1. Key Assumptions &amp; Inputs'!B42,"")</f>
        <v/>
      </c>
      <c r="J55" s="262">
        <f t="shared" si="7"/>
        <v>0</v>
      </c>
      <c r="K55" s="262">
        <f t="shared" si="7"/>
        <v>0</v>
      </c>
      <c r="L55" s="262">
        <f t="shared" si="7"/>
        <v>0</v>
      </c>
      <c r="M55" s="262">
        <f t="shared" si="7"/>
        <v>0</v>
      </c>
      <c r="N55" s="262">
        <f t="shared" si="7"/>
        <v>0</v>
      </c>
    </row>
    <row r="56" spans="1:16384" x14ac:dyDescent="0.35">
      <c r="B56" s="43" t="s">
        <v>20</v>
      </c>
      <c r="C56" s="263">
        <f>SUM(C51:C55)</f>
        <v>0</v>
      </c>
      <c r="D56" s="263">
        <f>SUM(D51:D55)</f>
        <v>0</v>
      </c>
      <c r="E56" s="263">
        <f>SUM(E51:E55)</f>
        <v>0</v>
      </c>
      <c r="F56" s="263">
        <f>SUM(F51:F55)</f>
        <v>0</v>
      </c>
      <c r="G56" s="263">
        <f>SUM(G51:G55)</f>
        <v>0</v>
      </c>
      <c r="I56" s="43" t="s">
        <v>20</v>
      </c>
      <c r="J56" s="263">
        <f>SUM(J51:J55)</f>
        <v>0</v>
      </c>
      <c r="K56" s="263">
        <f>SUM(K51:K55)</f>
        <v>0</v>
      </c>
      <c r="L56" s="263">
        <f>SUM(L51:L55)</f>
        <v>0</v>
      </c>
      <c r="M56" s="263">
        <f>SUM(M51:M55)</f>
        <v>0</v>
      </c>
      <c r="N56" s="263">
        <f>SUM(N51:N55)</f>
        <v>0</v>
      </c>
    </row>
    <row r="57" spans="1:16384" ht="18" customHeight="1" x14ac:dyDescent="0.35">
      <c r="B57" s="16"/>
      <c r="C57" s="57"/>
      <c r="D57" s="57"/>
      <c r="E57" s="57"/>
      <c r="F57" s="57"/>
      <c r="G57" s="57"/>
      <c r="H57" s="57"/>
      <c r="I57" s="16"/>
      <c r="J57" s="57"/>
      <c r="K57" s="57"/>
      <c r="L57" s="57"/>
      <c r="M57" s="57"/>
      <c r="N57" s="57"/>
    </row>
    <row r="58" spans="1:16384" s="28" customFormat="1" ht="13.9" x14ac:dyDescent="0.4">
      <c r="B58" s="224" t="s">
        <v>264</v>
      </c>
      <c r="C58" s="223"/>
      <c r="D58" s="223"/>
      <c r="E58" s="223"/>
      <c r="F58" s="223"/>
      <c r="G58" s="223"/>
      <c r="H58" s="223"/>
      <c r="I58" s="223"/>
      <c r="J58" s="223"/>
      <c r="K58" s="223"/>
      <c r="L58" s="223"/>
      <c r="M58" s="223"/>
      <c r="N58" s="223"/>
      <c r="O58" s="223"/>
      <c r="P58" s="223"/>
    </row>
    <row r="59" spans="1:16384" s="116" customFormat="1" ht="13.9" x14ac:dyDescent="0.4">
      <c r="B59" s="295"/>
      <c r="C59" s="296"/>
      <c r="D59" s="296"/>
      <c r="E59" s="296"/>
      <c r="F59" s="296"/>
      <c r="G59" s="296"/>
      <c r="H59" s="296"/>
      <c r="I59" s="296"/>
      <c r="J59" s="296"/>
      <c r="K59" s="296"/>
      <c r="L59" s="296"/>
      <c r="M59" s="296"/>
      <c r="N59" s="296"/>
      <c r="O59" s="296"/>
      <c r="P59" s="296"/>
    </row>
    <row r="60" spans="1:16384" s="116" customFormat="1" x14ac:dyDescent="0.35">
      <c r="A60" s="2"/>
      <c r="B60" s="2" t="s">
        <v>441</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c r="AON60" s="2"/>
      <c r="AOO60" s="2"/>
      <c r="AOP60" s="2"/>
      <c r="AOQ60" s="2"/>
      <c r="AOR60" s="2"/>
      <c r="AOS60" s="2"/>
      <c r="AOT60" s="2"/>
      <c r="AOU60" s="2"/>
      <c r="AOV60" s="2"/>
      <c r="AOW60" s="2"/>
      <c r="AOX60" s="2"/>
      <c r="AOY60" s="2"/>
      <c r="AOZ60" s="2"/>
      <c r="APA60" s="2"/>
      <c r="APB60" s="2"/>
      <c r="APC60" s="2"/>
      <c r="APD60" s="2"/>
      <c r="APE60" s="2"/>
      <c r="APF60" s="2"/>
      <c r="APG60" s="2"/>
      <c r="APH60" s="2"/>
      <c r="API60" s="2"/>
      <c r="APJ60" s="2"/>
      <c r="APK60" s="2"/>
      <c r="APL60" s="2"/>
      <c r="APM60" s="2"/>
      <c r="APN60" s="2"/>
      <c r="APO60" s="2"/>
      <c r="APP60" s="2"/>
      <c r="APQ60" s="2"/>
      <c r="APR60" s="2"/>
      <c r="APS60" s="2"/>
      <c r="APT60" s="2"/>
      <c r="APU60" s="2"/>
      <c r="APV60" s="2"/>
      <c r="APW60" s="2"/>
      <c r="APX60" s="2"/>
      <c r="APY60" s="2"/>
      <c r="APZ60" s="2"/>
      <c r="AQA60" s="2"/>
      <c r="AQB60" s="2"/>
      <c r="AQC60" s="2"/>
      <c r="AQD60" s="2"/>
      <c r="AQE60" s="2"/>
      <c r="AQF60" s="2"/>
      <c r="AQG60" s="2"/>
      <c r="AQH60" s="2"/>
      <c r="AQI60" s="2"/>
      <c r="AQJ60" s="2"/>
      <c r="AQK60" s="2"/>
      <c r="AQL60" s="2"/>
      <c r="AQM60" s="2"/>
      <c r="AQN60" s="2"/>
      <c r="AQO60" s="2"/>
      <c r="AQP60" s="2"/>
      <c r="AQQ60" s="2"/>
      <c r="AQR60" s="2"/>
      <c r="AQS60" s="2"/>
      <c r="AQT60" s="2"/>
      <c r="AQU60" s="2"/>
      <c r="AQV60" s="2"/>
      <c r="AQW60" s="2"/>
      <c r="AQX60" s="2"/>
      <c r="AQY60" s="2"/>
      <c r="AQZ60" s="2"/>
      <c r="ARA60" s="2"/>
      <c r="ARB60" s="2"/>
      <c r="ARC60" s="2"/>
      <c r="ARD60" s="2"/>
      <c r="ARE60" s="2"/>
      <c r="ARF60" s="2"/>
      <c r="ARG60" s="2"/>
      <c r="ARH60" s="2"/>
      <c r="ARI60" s="2"/>
      <c r="ARJ60" s="2"/>
      <c r="ARK60" s="2"/>
      <c r="ARL60" s="2"/>
      <c r="ARM60" s="2"/>
      <c r="ARN60" s="2"/>
      <c r="ARO60" s="2"/>
      <c r="ARP60" s="2"/>
      <c r="ARQ60" s="2"/>
      <c r="ARR60" s="2"/>
      <c r="ARS60" s="2"/>
      <c r="ART60" s="2"/>
      <c r="ARU60" s="2"/>
      <c r="ARV60" s="2"/>
      <c r="ARW60" s="2"/>
      <c r="ARX60" s="2"/>
      <c r="ARY60" s="2"/>
      <c r="ARZ60" s="2"/>
      <c r="ASA60" s="2"/>
      <c r="ASB60" s="2"/>
      <c r="ASC60" s="2"/>
      <c r="ASD60" s="2"/>
      <c r="ASE60" s="2"/>
      <c r="ASF60" s="2"/>
      <c r="ASG60" s="2"/>
      <c r="ASH60" s="2"/>
      <c r="ASI60" s="2"/>
      <c r="ASJ60" s="2"/>
      <c r="ASK60" s="2"/>
      <c r="ASL60" s="2"/>
      <c r="ASM60" s="2"/>
      <c r="ASN60" s="2"/>
      <c r="ASO60" s="2"/>
      <c r="ASP60" s="2"/>
      <c r="ASQ60" s="2"/>
      <c r="ASR60" s="2"/>
      <c r="ASS60" s="2"/>
      <c r="AST60" s="2"/>
      <c r="ASU60" s="2"/>
      <c r="ASV60" s="2"/>
      <c r="ASW60" s="2"/>
      <c r="ASX60" s="2"/>
      <c r="ASY60" s="2"/>
      <c r="ASZ60" s="2"/>
      <c r="ATA60" s="2"/>
      <c r="ATB60" s="2"/>
      <c r="ATC60" s="2"/>
      <c r="ATD60" s="2"/>
      <c r="ATE60" s="2"/>
      <c r="ATF60" s="2"/>
      <c r="ATG60" s="2"/>
      <c r="ATH60" s="2"/>
      <c r="ATI60" s="2"/>
      <c r="ATJ60" s="2"/>
      <c r="ATK60" s="2"/>
      <c r="ATL60" s="2"/>
      <c r="ATM60" s="2"/>
      <c r="ATN60" s="2"/>
      <c r="ATO60" s="2"/>
      <c r="ATP60" s="2"/>
      <c r="ATQ60" s="2"/>
      <c r="ATR60" s="2"/>
      <c r="ATS60" s="2"/>
      <c r="ATT60" s="2"/>
      <c r="ATU60" s="2"/>
      <c r="ATV60" s="2"/>
      <c r="ATW60" s="2"/>
      <c r="ATX60" s="2"/>
      <c r="ATY60" s="2"/>
      <c r="ATZ60" s="2"/>
      <c r="AUA60" s="2"/>
      <c r="AUB60" s="2"/>
      <c r="AUC60" s="2"/>
      <c r="AUD60" s="2"/>
      <c r="AUE60" s="2"/>
      <c r="AUF60" s="2"/>
      <c r="AUG60" s="2"/>
      <c r="AUH60" s="2"/>
      <c r="AUI60" s="2"/>
      <c r="AUJ60" s="2"/>
      <c r="AUK60" s="2"/>
      <c r="AUL60" s="2"/>
      <c r="AUM60" s="2"/>
      <c r="AUN60" s="2"/>
      <c r="AUO60" s="2"/>
      <c r="AUP60" s="2"/>
      <c r="AUQ60" s="2"/>
      <c r="AUR60" s="2"/>
      <c r="AUS60" s="2"/>
      <c r="AUT60" s="2"/>
      <c r="AUU60" s="2"/>
      <c r="AUV60" s="2"/>
      <c r="AUW60" s="2"/>
      <c r="AUX60" s="2"/>
      <c r="AUY60" s="2"/>
      <c r="AUZ60" s="2"/>
      <c r="AVA60" s="2"/>
      <c r="AVB60" s="2"/>
      <c r="AVC60" s="2"/>
      <c r="AVD60" s="2"/>
      <c r="AVE60" s="2"/>
      <c r="AVF60" s="2"/>
      <c r="AVG60" s="2"/>
      <c r="AVH60" s="2"/>
      <c r="AVI60" s="2"/>
      <c r="AVJ60" s="2"/>
      <c r="AVK60" s="2"/>
      <c r="AVL60" s="2"/>
      <c r="AVM60" s="2"/>
      <c r="AVN60" s="2"/>
      <c r="AVO60" s="2"/>
      <c r="AVP60" s="2"/>
      <c r="AVQ60" s="2"/>
      <c r="AVR60" s="2"/>
      <c r="AVS60" s="2"/>
      <c r="AVT60" s="2"/>
      <c r="AVU60" s="2"/>
      <c r="AVV60" s="2"/>
      <c r="AVW60" s="2"/>
      <c r="AVX60" s="2"/>
      <c r="AVY60" s="2"/>
      <c r="AVZ60" s="2"/>
      <c r="AWA60" s="2"/>
      <c r="AWB60" s="2"/>
      <c r="AWC60" s="2"/>
      <c r="AWD60" s="2"/>
      <c r="AWE60" s="2"/>
      <c r="AWF60" s="2"/>
      <c r="AWG60" s="2"/>
      <c r="AWH60" s="2"/>
      <c r="AWI60" s="2"/>
      <c r="AWJ60" s="2"/>
      <c r="AWK60" s="2"/>
      <c r="AWL60" s="2"/>
      <c r="AWM60" s="2"/>
      <c r="AWN60" s="2"/>
      <c r="AWO60" s="2"/>
      <c r="AWP60" s="2"/>
      <c r="AWQ60" s="2"/>
      <c r="AWR60" s="2"/>
      <c r="AWS60" s="2"/>
      <c r="AWT60" s="2"/>
      <c r="AWU60" s="2"/>
      <c r="AWV60" s="2"/>
      <c r="AWW60" s="2"/>
      <c r="AWX60" s="2"/>
      <c r="AWY60" s="2"/>
      <c r="AWZ60" s="2"/>
      <c r="AXA60" s="2"/>
      <c r="AXB60" s="2"/>
      <c r="AXC60" s="2"/>
      <c r="AXD60" s="2"/>
      <c r="AXE60" s="2"/>
      <c r="AXF60" s="2"/>
      <c r="AXG60" s="2"/>
      <c r="AXH60" s="2"/>
      <c r="AXI60" s="2"/>
      <c r="AXJ60" s="2"/>
      <c r="AXK60" s="2"/>
      <c r="AXL60" s="2"/>
      <c r="AXM60" s="2"/>
      <c r="AXN60" s="2"/>
      <c r="AXO60" s="2"/>
      <c r="AXP60" s="2"/>
      <c r="AXQ60" s="2"/>
      <c r="AXR60" s="2"/>
      <c r="AXS60" s="2"/>
      <c r="AXT60" s="2"/>
      <c r="AXU60" s="2"/>
      <c r="AXV60" s="2"/>
      <c r="AXW60" s="2"/>
      <c r="AXX60" s="2"/>
      <c r="AXY60" s="2"/>
      <c r="AXZ60" s="2"/>
      <c r="AYA60" s="2"/>
      <c r="AYB60" s="2"/>
      <c r="AYC60" s="2"/>
      <c r="AYD60" s="2"/>
      <c r="AYE60" s="2"/>
      <c r="AYF60" s="2"/>
      <c r="AYG60" s="2"/>
      <c r="AYH60" s="2"/>
      <c r="AYI60" s="2"/>
      <c r="AYJ60" s="2"/>
      <c r="AYK60" s="2"/>
      <c r="AYL60" s="2"/>
      <c r="AYM60" s="2"/>
      <c r="AYN60" s="2"/>
      <c r="AYO60" s="2"/>
      <c r="AYP60" s="2"/>
      <c r="AYQ60" s="2"/>
      <c r="AYR60" s="2"/>
      <c r="AYS60" s="2"/>
      <c r="AYT60" s="2"/>
      <c r="AYU60" s="2"/>
      <c r="AYV60" s="2"/>
      <c r="AYW60" s="2"/>
      <c r="AYX60" s="2"/>
      <c r="AYY60" s="2"/>
      <c r="AYZ60" s="2"/>
      <c r="AZA60" s="2"/>
      <c r="AZB60" s="2"/>
      <c r="AZC60" s="2"/>
      <c r="AZD60" s="2"/>
      <c r="AZE60" s="2"/>
      <c r="AZF60" s="2"/>
      <c r="AZG60" s="2"/>
      <c r="AZH60" s="2"/>
      <c r="AZI60" s="2"/>
      <c r="AZJ60" s="2"/>
      <c r="AZK60" s="2"/>
      <c r="AZL60" s="2"/>
      <c r="AZM60" s="2"/>
      <c r="AZN60" s="2"/>
      <c r="AZO60" s="2"/>
      <c r="AZP60" s="2"/>
      <c r="AZQ60" s="2"/>
      <c r="AZR60" s="2"/>
      <c r="AZS60" s="2"/>
      <c r="AZT60" s="2"/>
      <c r="AZU60" s="2"/>
      <c r="AZV60" s="2"/>
      <c r="AZW60" s="2"/>
      <c r="AZX60" s="2"/>
      <c r="AZY60" s="2"/>
      <c r="AZZ60" s="2"/>
      <c r="BAA60" s="2"/>
      <c r="BAB60" s="2"/>
      <c r="BAC60" s="2"/>
      <c r="BAD60" s="2"/>
      <c r="BAE60" s="2"/>
      <c r="BAF60" s="2"/>
      <c r="BAG60" s="2"/>
      <c r="BAH60" s="2"/>
      <c r="BAI60" s="2"/>
      <c r="BAJ60" s="2"/>
      <c r="BAK60" s="2"/>
      <c r="BAL60" s="2"/>
      <c r="BAM60" s="2"/>
      <c r="BAN60" s="2"/>
      <c r="BAO60" s="2"/>
      <c r="BAP60" s="2"/>
      <c r="BAQ60" s="2"/>
      <c r="BAR60" s="2"/>
      <c r="BAS60" s="2"/>
      <c r="BAT60" s="2"/>
      <c r="BAU60" s="2"/>
      <c r="BAV60" s="2"/>
      <c r="BAW60" s="2"/>
      <c r="BAX60" s="2"/>
      <c r="BAY60" s="2"/>
      <c r="BAZ60" s="2"/>
      <c r="BBA60" s="2"/>
      <c r="BBB60" s="2"/>
      <c r="BBC60" s="2"/>
      <c r="BBD60" s="2"/>
      <c r="BBE60" s="2"/>
      <c r="BBF60" s="2"/>
      <c r="BBG60" s="2"/>
      <c r="BBH60" s="2"/>
      <c r="BBI60" s="2"/>
      <c r="BBJ60" s="2"/>
      <c r="BBK60" s="2"/>
      <c r="BBL60" s="2"/>
      <c r="BBM60" s="2"/>
      <c r="BBN60" s="2"/>
      <c r="BBO60" s="2"/>
      <c r="BBP60" s="2"/>
      <c r="BBQ60" s="2"/>
      <c r="BBR60" s="2"/>
      <c r="BBS60" s="2"/>
      <c r="BBT60" s="2"/>
      <c r="BBU60" s="2"/>
      <c r="BBV60" s="2"/>
      <c r="BBW60" s="2"/>
      <c r="BBX60" s="2"/>
      <c r="BBY60" s="2"/>
      <c r="BBZ60" s="2"/>
      <c r="BCA60" s="2"/>
      <c r="BCB60" s="2"/>
      <c r="BCC60" s="2"/>
      <c r="BCD60" s="2"/>
      <c r="BCE60" s="2"/>
      <c r="BCF60" s="2"/>
      <c r="BCG60" s="2"/>
      <c r="BCH60" s="2"/>
      <c r="BCI60" s="2"/>
      <c r="BCJ60" s="2"/>
      <c r="BCK60" s="2"/>
      <c r="BCL60" s="2"/>
      <c r="BCM60" s="2"/>
      <c r="BCN60" s="2"/>
      <c r="BCO60" s="2"/>
      <c r="BCP60" s="2"/>
      <c r="BCQ60" s="2"/>
      <c r="BCR60" s="2"/>
      <c r="BCS60" s="2"/>
      <c r="BCT60" s="2"/>
      <c r="BCU60" s="2"/>
      <c r="BCV60" s="2"/>
      <c r="BCW60" s="2"/>
      <c r="BCX60" s="2"/>
      <c r="BCY60" s="2"/>
      <c r="BCZ60" s="2"/>
      <c r="BDA60" s="2"/>
      <c r="BDB60" s="2"/>
      <c r="BDC60" s="2"/>
      <c r="BDD60" s="2"/>
      <c r="BDE60" s="2"/>
      <c r="BDF60" s="2"/>
      <c r="BDG60" s="2"/>
      <c r="BDH60" s="2"/>
      <c r="BDI60" s="2"/>
      <c r="BDJ60" s="2"/>
      <c r="BDK60" s="2"/>
      <c r="BDL60" s="2"/>
      <c r="BDM60" s="2"/>
      <c r="BDN60" s="2"/>
      <c r="BDO60" s="2"/>
      <c r="BDP60" s="2"/>
      <c r="BDQ60" s="2"/>
      <c r="BDR60" s="2"/>
      <c r="BDS60" s="2"/>
      <c r="BDT60" s="2"/>
      <c r="BDU60" s="2"/>
      <c r="BDV60" s="2"/>
      <c r="BDW60" s="2"/>
      <c r="BDX60" s="2"/>
      <c r="BDY60" s="2"/>
      <c r="BDZ60" s="2"/>
      <c r="BEA60" s="2"/>
      <c r="BEB60" s="2"/>
      <c r="BEC60" s="2"/>
      <c r="BED60" s="2"/>
      <c r="BEE60" s="2"/>
      <c r="BEF60" s="2"/>
      <c r="BEG60" s="2"/>
      <c r="BEH60" s="2"/>
      <c r="BEI60" s="2"/>
      <c r="BEJ60" s="2"/>
      <c r="BEK60" s="2"/>
      <c r="BEL60" s="2"/>
      <c r="BEM60" s="2"/>
      <c r="BEN60" s="2"/>
      <c r="BEO60" s="2"/>
      <c r="BEP60" s="2"/>
      <c r="BEQ60" s="2"/>
      <c r="BER60" s="2"/>
      <c r="BES60" s="2"/>
      <c r="BET60" s="2"/>
      <c r="BEU60" s="2"/>
      <c r="BEV60" s="2"/>
      <c r="BEW60" s="2"/>
      <c r="BEX60" s="2"/>
      <c r="BEY60" s="2"/>
      <c r="BEZ60" s="2"/>
      <c r="BFA60" s="2"/>
      <c r="BFB60" s="2"/>
      <c r="BFC60" s="2"/>
      <c r="BFD60" s="2"/>
      <c r="BFE60" s="2"/>
      <c r="BFF60" s="2"/>
      <c r="BFG60" s="2"/>
      <c r="BFH60" s="2"/>
      <c r="BFI60" s="2"/>
      <c r="BFJ60" s="2"/>
      <c r="BFK60" s="2"/>
      <c r="BFL60" s="2"/>
      <c r="BFM60" s="2"/>
      <c r="BFN60" s="2"/>
      <c r="BFO60" s="2"/>
      <c r="BFP60" s="2"/>
      <c r="BFQ60" s="2"/>
      <c r="BFR60" s="2"/>
      <c r="BFS60" s="2"/>
      <c r="BFT60" s="2"/>
      <c r="BFU60" s="2"/>
      <c r="BFV60" s="2"/>
      <c r="BFW60" s="2"/>
      <c r="BFX60" s="2"/>
      <c r="BFY60" s="2"/>
      <c r="BFZ60" s="2"/>
      <c r="BGA60" s="2"/>
      <c r="BGB60" s="2"/>
      <c r="BGC60" s="2"/>
      <c r="BGD60" s="2"/>
      <c r="BGE60" s="2"/>
      <c r="BGF60" s="2"/>
      <c r="BGG60" s="2"/>
      <c r="BGH60" s="2"/>
      <c r="BGI60" s="2"/>
      <c r="BGJ60" s="2"/>
      <c r="BGK60" s="2"/>
      <c r="BGL60" s="2"/>
      <c r="BGM60" s="2"/>
      <c r="BGN60" s="2"/>
      <c r="BGO60" s="2"/>
      <c r="BGP60" s="2"/>
      <c r="BGQ60" s="2"/>
      <c r="BGR60" s="2"/>
      <c r="BGS60" s="2"/>
      <c r="BGT60" s="2"/>
      <c r="BGU60" s="2"/>
      <c r="BGV60" s="2"/>
      <c r="BGW60" s="2"/>
      <c r="BGX60" s="2"/>
      <c r="BGY60" s="2"/>
      <c r="BGZ60" s="2"/>
      <c r="BHA60" s="2"/>
      <c r="BHB60" s="2"/>
      <c r="BHC60" s="2"/>
      <c r="BHD60" s="2"/>
      <c r="BHE60" s="2"/>
      <c r="BHF60" s="2"/>
      <c r="BHG60" s="2"/>
      <c r="BHH60" s="2"/>
      <c r="BHI60" s="2"/>
      <c r="BHJ60" s="2"/>
      <c r="BHK60" s="2"/>
      <c r="BHL60" s="2"/>
      <c r="BHM60" s="2"/>
      <c r="BHN60" s="2"/>
      <c r="BHO60" s="2"/>
      <c r="BHP60" s="2"/>
      <c r="BHQ60" s="2"/>
      <c r="BHR60" s="2"/>
      <c r="BHS60" s="2"/>
      <c r="BHT60" s="2"/>
      <c r="BHU60" s="2"/>
      <c r="BHV60" s="2"/>
      <c r="BHW60" s="2"/>
      <c r="BHX60" s="2"/>
      <c r="BHY60" s="2"/>
      <c r="BHZ60" s="2"/>
      <c r="BIA60" s="2"/>
      <c r="BIB60" s="2"/>
      <c r="BIC60" s="2"/>
      <c r="BID60" s="2"/>
      <c r="BIE60" s="2"/>
      <c r="BIF60" s="2"/>
      <c r="BIG60" s="2"/>
      <c r="BIH60" s="2"/>
      <c r="BII60" s="2"/>
      <c r="BIJ60" s="2"/>
      <c r="BIK60" s="2"/>
      <c r="BIL60" s="2"/>
      <c r="BIM60" s="2"/>
      <c r="BIN60" s="2"/>
      <c r="BIO60" s="2"/>
      <c r="BIP60" s="2"/>
      <c r="BIQ60" s="2"/>
      <c r="BIR60" s="2"/>
      <c r="BIS60" s="2"/>
      <c r="BIT60" s="2"/>
      <c r="BIU60" s="2"/>
      <c r="BIV60" s="2"/>
      <c r="BIW60" s="2"/>
      <c r="BIX60" s="2"/>
      <c r="BIY60" s="2"/>
      <c r="BIZ60" s="2"/>
      <c r="BJA60" s="2"/>
      <c r="BJB60" s="2"/>
      <c r="BJC60" s="2"/>
      <c r="BJD60" s="2"/>
      <c r="BJE60" s="2"/>
      <c r="BJF60" s="2"/>
      <c r="BJG60" s="2"/>
      <c r="BJH60" s="2"/>
      <c r="BJI60" s="2"/>
      <c r="BJJ60" s="2"/>
      <c r="BJK60" s="2"/>
      <c r="BJL60" s="2"/>
      <c r="BJM60" s="2"/>
      <c r="BJN60" s="2"/>
      <c r="BJO60" s="2"/>
      <c r="BJP60" s="2"/>
      <c r="BJQ60" s="2"/>
      <c r="BJR60" s="2"/>
      <c r="BJS60" s="2"/>
      <c r="BJT60" s="2"/>
      <c r="BJU60" s="2"/>
      <c r="BJV60" s="2"/>
      <c r="BJW60" s="2"/>
      <c r="BJX60" s="2"/>
      <c r="BJY60" s="2"/>
      <c r="BJZ60" s="2"/>
      <c r="BKA60" s="2"/>
      <c r="BKB60" s="2"/>
      <c r="BKC60" s="2"/>
      <c r="BKD60" s="2"/>
      <c r="BKE60" s="2"/>
      <c r="BKF60" s="2"/>
      <c r="BKG60" s="2"/>
      <c r="BKH60" s="2"/>
      <c r="BKI60" s="2"/>
      <c r="BKJ60" s="2"/>
      <c r="BKK60" s="2"/>
      <c r="BKL60" s="2"/>
      <c r="BKM60" s="2"/>
      <c r="BKN60" s="2"/>
      <c r="BKO60" s="2"/>
      <c r="BKP60" s="2"/>
      <c r="BKQ60" s="2"/>
      <c r="BKR60" s="2"/>
      <c r="BKS60" s="2"/>
      <c r="BKT60" s="2"/>
      <c r="BKU60" s="2"/>
      <c r="BKV60" s="2"/>
      <c r="BKW60" s="2"/>
      <c r="BKX60" s="2"/>
      <c r="BKY60" s="2"/>
      <c r="BKZ60" s="2"/>
      <c r="BLA60" s="2"/>
      <c r="BLB60" s="2"/>
      <c r="BLC60" s="2"/>
      <c r="BLD60" s="2"/>
      <c r="BLE60" s="2"/>
      <c r="BLF60" s="2"/>
      <c r="BLG60" s="2"/>
      <c r="BLH60" s="2"/>
      <c r="BLI60" s="2"/>
      <c r="BLJ60" s="2"/>
      <c r="BLK60" s="2"/>
      <c r="BLL60" s="2"/>
      <c r="BLM60" s="2"/>
      <c r="BLN60" s="2"/>
      <c r="BLO60" s="2"/>
      <c r="BLP60" s="2"/>
      <c r="BLQ60" s="2"/>
      <c r="BLR60" s="2"/>
      <c r="BLS60" s="2"/>
      <c r="BLT60" s="2"/>
      <c r="BLU60" s="2"/>
      <c r="BLV60" s="2"/>
      <c r="BLW60" s="2"/>
      <c r="BLX60" s="2"/>
      <c r="BLY60" s="2"/>
      <c r="BLZ60" s="2"/>
      <c r="BMA60" s="2"/>
      <c r="BMB60" s="2"/>
      <c r="BMC60" s="2"/>
      <c r="BMD60" s="2"/>
      <c r="BME60" s="2"/>
      <c r="BMF60" s="2"/>
      <c r="BMG60" s="2"/>
      <c r="BMH60" s="2"/>
      <c r="BMI60" s="2"/>
      <c r="BMJ60" s="2"/>
      <c r="BMK60" s="2"/>
      <c r="BML60" s="2"/>
      <c r="BMM60" s="2"/>
      <c r="BMN60" s="2"/>
      <c r="BMO60" s="2"/>
      <c r="BMP60" s="2"/>
      <c r="BMQ60" s="2"/>
      <c r="BMR60" s="2"/>
      <c r="BMS60" s="2"/>
      <c r="BMT60" s="2"/>
      <c r="BMU60" s="2"/>
      <c r="BMV60" s="2"/>
      <c r="BMW60" s="2"/>
      <c r="BMX60" s="2"/>
      <c r="BMY60" s="2"/>
      <c r="BMZ60" s="2"/>
      <c r="BNA60" s="2"/>
      <c r="BNB60" s="2"/>
      <c r="BNC60" s="2"/>
      <c r="BND60" s="2"/>
      <c r="BNE60" s="2"/>
      <c r="BNF60" s="2"/>
      <c r="BNG60" s="2"/>
      <c r="BNH60" s="2"/>
      <c r="BNI60" s="2"/>
      <c r="BNJ60" s="2"/>
      <c r="BNK60" s="2"/>
      <c r="BNL60" s="2"/>
      <c r="BNM60" s="2"/>
      <c r="BNN60" s="2"/>
      <c r="BNO60" s="2"/>
      <c r="BNP60" s="2"/>
      <c r="BNQ60" s="2"/>
      <c r="BNR60" s="2"/>
      <c r="BNS60" s="2"/>
      <c r="BNT60" s="2"/>
      <c r="BNU60" s="2"/>
      <c r="BNV60" s="2"/>
      <c r="BNW60" s="2"/>
      <c r="BNX60" s="2"/>
      <c r="BNY60" s="2"/>
      <c r="BNZ60" s="2"/>
      <c r="BOA60" s="2"/>
      <c r="BOB60" s="2"/>
      <c r="BOC60" s="2"/>
      <c r="BOD60" s="2"/>
      <c r="BOE60" s="2"/>
      <c r="BOF60" s="2"/>
      <c r="BOG60" s="2"/>
      <c r="BOH60" s="2"/>
      <c r="BOI60" s="2"/>
      <c r="BOJ60" s="2"/>
      <c r="BOK60" s="2"/>
      <c r="BOL60" s="2"/>
      <c r="BOM60" s="2"/>
      <c r="BON60" s="2"/>
      <c r="BOO60" s="2"/>
      <c r="BOP60" s="2"/>
      <c r="BOQ60" s="2"/>
      <c r="BOR60" s="2"/>
      <c r="BOS60" s="2"/>
      <c r="BOT60" s="2"/>
      <c r="BOU60" s="2"/>
      <c r="BOV60" s="2"/>
      <c r="BOW60" s="2"/>
      <c r="BOX60" s="2"/>
      <c r="BOY60" s="2"/>
      <c r="BOZ60" s="2"/>
      <c r="BPA60" s="2"/>
      <c r="BPB60" s="2"/>
      <c r="BPC60" s="2"/>
      <c r="BPD60" s="2"/>
      <c r="BPE60" s="2"/>
      <c r="BPF60" s="2"/>
      <c r="BPG60" s="2"/>
      <c r="BPH60" s="2"/>
      <c r="BPI60" s="2"/>
      <c r="BPJ60" s="2"/>
      <c r="BPK60" s="2"/>
      <c r="BPL60" s="2"/>
      <c r="BPM60" s="2"/>
      <c r="BPN60" s="2"/>
      <c r="BPO60" s="2"/>
      <c r="BPP60" s="2"/>
      <c r="BPQ60" s="2"/>
      <c r="BPR60" s="2"/>
      <c r="BPS60" s="2"/>
      <c r="BPT60" s="2"/>
      <c r="BPU60" s="2"/>
      <c r="BPV60" s="2"/>
      <c r="BPW60" s="2"/>
      <c r="BPX60" s="2"/>
      <c r="BPY60" s="2"/>
      <c r="BPZ60" s="2"/>
      <c r="BQA60" s="2"/>
      <c r="BQB60" s="2"/>
      <c r="BQC60" s="2"/>
      <c r="BQD60" s="2"/>
      <c r="BQE60" s="2"/>
      <c r="BQF60" s="2"/>
      <c r="BQG60" s="2"/>
      <c r="BQH60" s="2"/>
      <c r="BQI60" s="2"/>
      <c r="BQJ60" s="2"/>
      <c r="BQK60" s="2"/>
      <c r="BQL60" s="2"/>
      <c r="BQM60" s="2"/>
      <c r="BQN60" s="2"/>
      <c r="BQO60" s="2"/>
      <c r="BQP60" s="2"/>
      <c r="BQQ60" s="2"/>
      <c r="BQR60" s="2"/>
      <c r="BQS60" s="2"/>
      <c r="BQT60" s="2"/>
      <c r="BQU60" s="2"/>
      <c r="BQV60" s="2"/>
      <c r="BQW60" s="2"/>
      <c r="BQX60" s="2"/>
      <c r="BQY60" s="2"/>
      <c r="BQZ60" s="2"/>
      <c r="BRA60" s="2"/>
      <c r="BRB60" s="2"/>
      <c r="BRC60" s="2"/>
      <c r="BRD60" s="2"/>
      <c r="BRE60" s="2"/>
      <c r="BRF60" s="2"/>
      <c r="BRG60" s="2"/>
      <c r="BRH60" s="2"/>
      <c r="BRI60" s="2"/>
      <c r="BRJ60" s="2"/>
      <c r="BRK60" s="2"/>
      <c r="BRL60" s="2"/>
      <c r="BRM60" s="2"/>
      <c r="BRN60" s="2"/>
      <c r="BRO60" s="2"/>
      <c r="BRP60" s="2"/>
      <c r="BRQ60" s="2"/>
      <c r="BRR60" s="2"/>
      <c r="BRS60" s="2"/>
      <c r="BRT60" s="2"/>
      <c r="BRU60" s="2"/>
      <c r="BRV60" s="2"/>
      <c r="BRW60" s="2"/>
      <c r="BRX60" s="2"/>
      <c r="BRY60" s="2"/>
      <c r="BRZ60" s="2"/>
      <c r="BSA60" s="2"/>
      <c r="BSB60" s="2"/>
      <c r="BSC60" s="2"/>
      <c r="BSD60" s="2"/>
      <c r="BSE60" s="2"/>
      <c r="BSF60" s="2"/>
      <c r="BSG60" s="2"/>
      <c r="BSH60" s="2"/>
      <c r="BSI60" s="2"/>
      <c r="BSJ60" s="2"/>
      <c r="BSK60" s="2"/>
      <c r="BSL60" s="2"/>
      <c r="BSM60" s="2"/>
      <c r="BSN60" s="2"/>
      <c r="BSO60" s="2"/>
      <c r="BSP60" s="2"/>
      <c r="BSQ60" s="2"/>
      <c r="BSR60" s="2"/>
      <c r="BSS60" s="2"/>
      <c r="BST60" s="2"/>
      <c r="BSU60" s="2"/>
      <c r="BSV60" s="2"/>
      <c r="BSW60" s="2"/>
      <c r="BSX60" s="2"/>
      <c r="BSY60" s="2"/>
      <c r="BSZ60" s="2"/>
      <c r="BTA60" s="2"/>
      <c r="BTB60" s="2"/>
      <c r="BTC60" s="2"/>
      <c r="BTD60" s="2"/>
      <c r="BTE60" s="2"/>
      <c r="BTF60" s="2"/>
      <c r="BTG60" s="2"/>
      <c r="BTH60" s="2"/>
      <c r="BTI60" s="2"/>
      <c r="BTJ60" s="2"/>
      <c r="BTK60" s="2"/>
      <c r="BTL60" s="2"/>
      <c r="BTM60" s="2"/>
      <c r="BTN60" s="2"/>
      <c r="BTO60" s="2"/>
      <c r="BTP60" s="2"/>
      <c r="BTQ60" s="2"/>
      <c r="BTR60" s="2"/>
      <c r="BTS60" s="2"/>
      <c r="BTT60" s="2"/>
      <c r="BTU60" s="2"/>
      <c r="BTV60" s="2"/>
      <c r="BTW60" s="2"/>
      <c r="BTX60" s="2"/>
      <c r="BTY60" s="2"/>
      <c r="BTZ60" s="2"/>
      <c r="BUA60" s="2"/>
      <c r="BUB60" s="2"/>
      <c r="BUC60" s="2"/>
      <c r="BUD60" s="2"/>
      <c r="BUE60" s="2"/>
      <c r="BUF60" s="2"/>
      <c r="BUG60" s="2"/>
      <c r="BUH60" s="2"/>
      <c r="BUI60" s="2"/>
      <c r="BUJ60" s="2"/>
      <c r="BUK60" s="2"/>
      <c r="BUL60" s="2"/>
      <c r="BUM60" s="2"/>
      <c r="BUN60" s="2"/>
      <c r="BUO60" s="2"/>
      <c r="BUP60" s="2"/>
      <c r="BUQ60" s="2"/>
      <c r="BUR60" s="2"/>
      <c r="BUS60" s="2"/>
      <c r="BUT60" s="2"/>
      <c r="BUU60" s="2"/>
      <c r="BUV60" s="2"/>
      <c r="BUW60" s="2"/>
      <c r="BUX60" s="2"/>
      <c r="BUY60" s="2"/>
      <c r="BUZ60" s="2"/>
      <c r="BVA60" s="2"/>
      <c r="BVB60" s="2"/>
      <c r="BVC60" s="2"/>
      <c r="BVD60" s="2"/>
      <c r="BVE60" s="2"/>
      <c r="BVF60" s="2"/>
      <c r="BVG60" s="2"/>
      <c r="BVH60" s="2"/>
      <c r="BVI60" s="2"/>
      <c r="BVJ60" s="2"/>
      <c r="BVK60" s="2"/>
      <c r="BVL60" s="2"/>
      <c r="BVM60" s="2"/>
      <c r="BVN60" s="2"/>
      <c r="BVO60" s="2"/>
      <c r="BVP60" s="2"/>
      <c r="BVQ60" s="2"/>
      <c r="BVR60" s="2"/>
      <c r="BVS60" s="2"/>
      <c r="BVT60" s="2"/>
      <c r="BVU60" s="2"/>
      <c r="BVV60" s="2"/>
      <c r="BVW60" s="2"/>
      <c r="BVX60" s="2"/>
      <c r="BVY60" s="2"/>
      <c r="BVZ60" s="2"/>
      <c r="BWA60" s="2"/>
      <c r="BWB60" s="2"/>
      <c r="BWC60" s="2"/>
      <c r="BWD60" s="2"/>
      <c r="BWE60" s="2"/>
      <c r="BWF60" s="2"/>
      <c r="BWG60" s="2"/>
      <c r="BWH60" s="2"/>
      <c r="BWI60" s="2"/>
      <c r="BWJ60" s="2"/>
      <c r="BWK60" s="2"/>
      <c r="BWL60" s="2"/>
      <c r="BWM60" s="2"/>
      <c r="BWN60" s="2"/>
      <c r="BWO60" s="2"/>
      <c r="BWP60" s="2"/>
      <c r="BWQ60" s="2"/>
      <c r="BWR60" s="2"/>
      <c r="BWS60" s="2"/>
      <c r="BWT60" s="2"/>
      <c r="BWU60" s="2"/>
      <c r="BWV60" s="2"/>
      <c r="BWW60" s="2"/>
      <c r="BWX60" s="2"/>
      <c r="BWY60" s="2"/>
      <c r="BWZ60" s="2"/>
      <c r="BXA60" s="2"/>
      <c r="BXB60" s="2"/>
      <c r="BXC60" s="2"/>
      <c r="BXD60" s="2"/>
      <c r="BXE60" s="2"/>
      <c r="BXF60" s="2"/>
      <c r="BXG60" s="2"/>
      <c r="BXH60" s="2"/>
      <c r="BXI60" s="2"/>
      <c r="BXJ60" s="2"/>
      <c r="BXK60" s="2"/>
      <c r="BXL60" s="2"/>
      <c r="BXM60" s="2"/>
      <c r="BXN60" s="2"/>
      <c r="BXO60" s="2"/>
      <c r="BXP60" s="2"/>
      <c r="BXQ60" s="2"/>
      <c r="BXR60" s="2"/>
      <c r="BXS60" s="2"/>
      <c r="BXT60" s="2"/>
      <c r="BXU60" s="2"/>
      <c r="BXV60" s="2"/>
      <c r="BXW60" s="2"/>
      <c r="BXX60" s="2"/>
      <c r="BXY60" s="2"/>
      <c r="BXZ60" s="2"/>
      <c r="BYA60" s="2"/>
      <c r="BYB60" s="2"/>
      <c r="BYC60" s="2"/>
      <c r="BYD60" s="2"/>
      <c r="BYE60" s="2"/>
      <c r="BYF60" s="2"/>
      <c r="BYG60" s="2"/>
      <c r="BYH60" s="2"/>
      <c r="BYI60" s="2"/>
      <c r="BYJ60" s="2"/>
      <c r="BYK60" s="2"/>
      <c r="BYL60" s="2"/>
      <c r="BYM60" s="2"/>
      <c r="BYN60" s="2"/>
      <c r="BYO60" s="2"/>
      <c r="BYP60" s="2"/>
      <c r="BYQ60" s="2"/>
      <c r="BYR60" s="2"/>
      <c r="BYS60" s="2"/>
      <c r="BYT60" s="2"/>
      <c r="BYU60" s="2"/>
      <c r="BYV60" s="2"/>
      <c r="BYW60" s="2"/>
      <c r="BYX60" s="2"/>
      <c r="BYY60" s="2"/>
      <c r="BYZ60" s="2"/>
      <c r="BZA60" s="2"/>
      <c r="BZB60" s="2"/>
      <c r="BZC60" s="2"/>
      <c r="BZD60" s="2"/>
      <c r="BZE60" s="2"/>
      <c r="BZF60" s="2"/>
      <c r="BZG60" s="2"/>
      <c r="BZH60" s="2"/>
      <c r="BZI60" s="2"/>
      <c r="BZJ60" s="2"/>
      <c r="BZK60" s="2"/>
      <c r="BZL60" s="2"/>
      <c r="BZM60" s="2"/>
      <c r="BZN60" s="2"/>
      <c r="BZO60" s="2"/>
      <c r="BZP60" s="2"/>
      <c r="BZQ60" s="2"/>
      <c r="BZR60" s="2"/>
      <c r="BZS60" s="2"/>
      <c r="BZT60" s="2"/>
      <c r="BZU60" s="2"/>
      <c r="BZV60" s="2"/>
      <c r="BZW60" s="2"/>
      <c r="BZX60" s="2"/>
      <c r="BZY60" s="2"/>
      <c r="BZZ60" s="2"/>
      <c r="CAA60" s="2"/>
      <c r="CAB60" s="2"/>
      <c r="CAC60" s="2"/>
      <c r="CAD60" s="2"/>
      <c r="CAE60" s="2"/>
      <c r="CAF60" s="2"/>
      <c r="CAG60" s="2"/>
      <c r="CAH60" s="2"/>
      <c r="CAI60" s="2"/>
      <c r="CAJ60" s="2"/>
      <c r="CAK60" s="2"/>
      <c r="CAL60" s="2"/>
      <c r="CAM60" s="2"/>
      <c r="CAN60" s="2"/>
      <c r="CAO60" s="2"/>
      <c r="CAP60" s="2"/>
      <c r="CAQ60" s="2"/>
      <c r="CAR60" s="2"/>
      <c r="CAS60" s="2"/>
      <c r="CAT60" s="2"/>
      <c r="CAU60" s="2"/>
      <c r="CAV60" s="2"/>
      <c r="CAW60" s="2"/>
      <c r="CAX60" s="2"/>
      <c r="CAY60" s="2"/>
      <c r="CAZ60" s="2"/>
      <c r="CBA60" s="2"/>
      <c r="CBB60" s="2"/>
      <c r="CBC60" s="2"/>
      <c r="CBD60" s="2"/>
      <c r="CBE60" s="2"/>
      <c r="CBF60" s="2"/>
      <c r="CBG60" s="2"/>
      <c r="CBH60" s="2"/>
      <c r="CBI60" s="2"/>
      <c r="CBJ60" s="2"/>
      <c r="CBK60" s="2"/>
      <c r="CBL60" s="2"/>
      <c r="CBM60" s="2"/>
      <c r="CBN60" s="2"/>
      <c r="CBO60" s="2"/>
      <c r="CBP60" s="2"/>
      <c r="CBQ60" s="2"/>
      <c r="CBR60" s="2"/>
      <c r="CBS60" s="2"/>
      <c r="CBT60" s="2"/>
      <c r="CBU60" s="2"/>
      <c r="CBV60" s="2"/>
      <c r="CBW60" s="2"/>
      <c r="CBX60" s="2"/>
      <c r="CBY60" s="2"/>
      <c r="CBZ60" s="2"/>
      <c r="CCA60" s="2"/>
      <c r="CCB60" s="2"/>
      <c r="CCC60" s="2"/>
      <c r="CCD60" s="2"/>
      <c r="CCE60" s="2"/>
      <c r="CCF60" s="2"/>
      <c r="CCG60" s="2"/>
      <c r="CCH60" s="2"/>
      <c r="CCI60" s="2"/>
      <c r="CCJ60" s="2"/>
      <c r="CCK60" s="2"/>
      <c r="CCL60" s="2"/>
      <c r="CCM60" s="2"/>
      <c r="CCN60" s="2"/>
      <c r="CCO60" s="2"/>
      <c r="CCP60" s="2"/>
      <c r="CCQ60" s="2"/>
      <c r="CCR60" s="2"/>
      <c r="CCS60" s="2"/>
      <c r="CCT60" s="2"/>
      <c r="CCU60" s="2"/>
      <c r="CCV60" s="2"/>
      <c r="CCW60" s="2"/>
      <c r="CCX60" s="2"/>
      <c r="CCY60" s="2"/>
      <c r="CCZ60" s="2"/>
      <c r="CDA60" s="2"/>
      <c r="CDB60" s="2"/>
      <c r="CDC60" s="2"/>
      <c r="CDD60" s="2"/>
      <c r="CDE60" s="2"/>
      <c r="CDF60" s="2"/>
      <c r="CDG60" s="2"/>
      <c r="CDH60" s="2"/>
      <c r="CDI60" s="2"/>
      <c r="CDJ60" s="2"/>
      <c r="CDK60" s="2"/>
      <c r="CDL60" s="2"/>
      <c r="CDM60" s="2"/>
      <c r="CDN60" s="2"/>
      <c r="CDO60" s="2"/>
      <c r="CDP60" s="2"/>
      <c r="CDQ60" s="2"/>
      <c r="CDR60" s="2"/>
      <c r="CDS60" s="2"/>
      <c r="CDT60" s="2"/>
      <c r="CDU60" s="2"/>
      <c r="CDV60" s="2"/>
      <c r="CDW60" s="2"/>
      <c r="CDX60" s="2"/>
      <c r="CDY60" s="2"/>
      <c r="CDZ60" s="2"/>
      <c r="CEA60" s="2"/>
      <c r="CEB60" s="2"/>
      <c r="CEC60" s="2"/>
      <c r="CED60" s="2"/>
      <c r="CEE60" s="2"/>
      <c r="CEF60" s="2"/>
      <c r="CEG60" s="2"/>
      <c r="CEH60" s="2"/>
      <c r="CEI60" s="2"/>
      <c r="CEJ60" s="2"/>
      <c r="CEK60" s="2"/>
      <c r="CEL60" s="2"/>
      <c r="CEM60" s="2"/>
      <c r="CEN60" s="2"/>
      <c r="CEO60" s="2"/>
      <c r="CEP60" s="2"/>
      <c r="CEQ60" s="2"/>
      <c r="CER60" s="2"/>
      <c r="CES60" s="2"/>
      <c r="CET60" s="2"/>
      <c r="CEU60" s="2"/>
      <c r="CEV60" s="2"/>
      <c r="CEW60" s="2"/>
      <c r="CEX60" s="2"/>
      <c r="CEY60" s="2"/>
      <c r="CEZ60" s="2"/>
      <c r="CFA60" s="2"/>
      <c r="CFB60" s="2"/>
      <c r="CFC60" s="2"/>
      <c r="CFD60" s="2"/>
      <c r="CFE60" s="2"/>
      <c r="CFF60" s="2"/>
      <c r="CFG60" s="2"/>
      <c r="CFH60" s="2"/>
      <c r="CFI60" s="2"/>
      <c r="CFJ60" s="2"/>
      <c r="CFK60" s="2"/>
      <c r="CFL60" s="2"/>
      <c r="CFM60" s="2"/>
      <c r="CFN60" s="2"/>
      <c r="CFO60" s="2"/>
      <c r="CFP60" s="2"/>
      <c r="CFQ60" s="2"/>
      <c r="CFR60" s="2"/>
      <c r="CFS60" s="2"/>
      <c r="CFT60" s="2"/>
      <c r="CFU60" s="2"/>
      <c r="CFV60" s="2"/>
      <c r="CFW60" s="2"/>
      <c r="CFX60" s="2"/>
      <c r="CFY60" s="2"/>
      <c r="CFZ60" s="2"/>
      <c r="CGA60" s="2"/>
      <c r="CGB60" s="2"/>
      <c r="CGC60" s="2"/>
      <c r="CGD60" s="2"/>
      <c r="CGE60" s="2"/>
      <c r="CGF60" s="2"/>
      <c r="CGG60" s="2"/>
      <c r="CGH60" s="2"/>
      <c r="CGI60" s="2"/>
      <c r="CGJ60" s="2"/>
      <c r="CGK60" s="2"/>
      <c r="CGL60" s="2"/>
      <c r="CGM60" s="2"/>
      <c r="CGN60" s="2"/>
      <c r="CGO60" s="2"/>
      <c r="CGP60" s="2"/>
      <c r="CGQ60" s="2"/>
      <c r="CGR60" s="2"/>
      <c r="CGS60" s="2"/>
      <c r="CGT60" s="2"/>
      <c r="CGU60" s="2"/>
      <c r="CGV60" s="2"/>
      <c r="CGW60" s="2"/>
      <c r="CGX60" s="2"/>
      <c r="CGY60" s="2"/>
      <c r="CGZ60" s="2"/>
      <c r="CHA60" s="2"/>
      <c r="CHB60" s="2"/>
      <c r="CHC60" s="2"/>
      <c r="CHD60" s="2"/>
      <c r="CHE60" s="2"/>
      <c r="CHF60" s="2"/>
      <c r="CHG60" s="2"/>
      <c r="CHH60" s="2"/>
      <c r="CHI60" s="2"/>
      <c r="CHJ60" s="2"/>
      <c r="CHK60" s="2"/>
      <c r="CHL60" s="2"/>
      <c r="CHM60" s="2"/>
      <c r="CHN60" s="2"/>
      <c r="CHO60" s="2"/>
      <c r="CHP60" s="2"/>
      <c r="CHQ60" s="2"/>
      <c r="CHR60" s="2"/>
      <c r="CHS60" s="2"/>
      <c r="CHT60" s="2"/>
      <c r="CHU60" s="2"/>
      <c r="CHV60" s="2"/>
      <c r="CHW60" s="2"/>
      <c r="CHX60" s="2"/>
      <c r="CHY60" s="2"/>
      <c r="CHZ60" s="2"/>
      <c r="CIA60" s="2"/>
      <c r="CIB60" s="2"/>
      <c r="CIC60" s="2"/>
      <c r="CID60" s="2"/>
      <c r="CIE60" s="2"/>
      <c r="CIF60" s="2"/>
      <c r="CIG60" s="2"/>
      <c r="CIH60" s="2"/>
      <c r="CII60" s="2"/>
      <c r="CIJ60" s="2"/>
      <c r="CIK60" s="2"/>
      <c r="CIL60" s="2"/>
      <c r="CIM60" s="2"/>
      <c r="CIN60" s="2"/>
      <c r="CIO60" s="2"/>
      <c r="CIP60" s="2"/>
      <c r="CIQ60" s="2"/>
      <c r="CIR60" s="2"/>
      <c r="CIS60" s="2"/>
      <c r="CIT60" s="2"/>
      <c r="CIU60" s="2"/>
      <c r="CIV60" s="2"/>
      <c r="CIW60" s="2"/>
      <c r="CIX60" s="2"/>
      <c r="CIY60" s="2"/>
      <c r="CIZ60" s="2"/>
      <c r="CJA60" s="2"/>
      <c r="CJB60" s="2"/>
      <c r="CJC60" s="2"/>
      <c r="CJD60" s="2"/>
      <c r="CJE60" s="2"/>
      <c r="CJF60" s="2"/>
      <c r="CJG60" s="2"/>
      <c r="CJH60" s="2"/>
      <c r="CJI60" s="2"/>
      <c r="CJJ60" s="2"/>
      <c r="CJK60" s="2"/>
      <c r="CJL60" s="2"/>
      <c r="CJM60" s="2"/>
      <c r="CJN60" s="2"/>
      <c r="CJO60" s="2"/>
      <c r="CJP60" s="2"/>
      <c r="CJQ60" s="2"/>
      <c r="CJR60" s="2"/>
      <c r="CJS60" s="2"/>
      <c r="CJT60" s="2"/>
      <c r="CJU60" s="2"/>
      <c r="CJV60" s="2"/>
      <c r="CJW60" s="2"/>
      <c r="CJX60" s="2"/>
      <c r="CJY60" s="2"/>
      <c r="CJZ60" s="2"/>
      <c r="CKA60" s="2"/>
      <c r="CKB60" s="2"/>
      <c r="CKC60" s="2"/>
      <c r="CKD60" s="2"/>
      <c r="CKE60" s="2"/>
      <c r="CKF60" s="2"/>
      <c r="CKG60" s="2"/>
      <c r="CKH60" s="2"/>
      <c r="CKI60" s="2"/>
      <c r="CKJ60" s="2"/>
      <c r="CKK60" s="2"/>
      <c r="CKL60" s="2"/>
      <c r="CKM60" s="2"/>
      <c r="CKN60" s="2"/>
      <c r="CKO60" s="2"/>
      <c r="CKP60" s="2"/>
      <c r="CKQ60" s="2"/>
      <c r="CKR60" s="2"/>
      <c r="CKS60" s="2"/>
      <c r="CKT60" s="2"/>
      <c r="CKU60" s="2"/>
      <c r="CKV60" s="2"/>
      <c r="CKW60" s="2"/>
      <c r="CKX60" s="2"/>
      <c r="CKY60" s="2"/>
      <c r="CKZ60" s="2"/>
      <c r="CLA60" s="2"/>
      <c r="CLB60" s="2"/>
      <c r="CLC60" s="2"/>
      <c r="CLD60" s="2"/>
      <c r="CLE60" s="2"/>
      <c r="CLF60" s="2"/>
      <c r="CLG60" s="2"/>
      <c r="CLH60" s="2"/>
      <c r="CLI60" s="2"/>
      <c r="CLJ60" s="2"/>
      <c r="CLK60" s="2"/>
      <c r="CLL60" s="2"/>
      <c r="CLM60" s="2"/>
      <c r="CLN60" s="2"/>
      <c r="CLO60" s="2"/>
      <c r="CLP60" s="2"/>
      <c r="CLQ60" s="2"/>
      <c r="CLR60" s="2"/>
      <c r="CLS60" s="2"/>
      <c r="CLT60" s="2"/>
      <c r="CLU60" s="2"/>
      <c r="CLV60" s="2"/>
      <c r="CLW60" s="2"/>
      <c r="CLX60" s="2"/>
      <c r="CLY60" s="2"/>
      <c r="CLZ60" s="2"/>
      <c r="CMA60" s="2"/>
      <c r="CMB60" s="2"/>
      <c r="CMC60" s="2"/>
      <c r="CMD60" s="2"/>
      <c r="CME60" s="2"/>
      <c r="CMF60" s="2"/>
      <c r="CMG60" s="2"/>
      <c r="CMH60" s="2"/>
      <c r="CMI60" s="2"/>
      <c r="CMJ60" s="2"/>
      <c r="CMK60" s="2"/>
      <c r="CML60" s="2"/>
      <c r="CMM60" s="2"/>
      <c r="CMN60" s="2"/>
      <c r="CMO60" s="2"/>
      <c r="CMP60" s="2"/>
      <c r="CMQ60" s="2"/>
      <c r="CMR60" s="2"/>
      <c r="CMS60" s="2"/>
      <c r="CMT60" s="2"/>
      <c r="CMU60" s="2"/>
      <c r="CMV60" s="2"/>
      <c r="CMW60" s="2"/>
      <c r="CMX60" s="2"/>
      <c r="CMY60" s="2"/>
      <c r="CMZ60" s="2"/>
      <c r="CNA60" s="2"/>
      <c r="CNB60" s="2"/>
      <c r="CNC60" s="2"/>
      <c r="CND60" s="2"/>
      <c r="CNE60" s="2"/>
      <c r="CNF60" s="2"/>
      <c r="CNG60" s="2"/>
      <c r="CNH60" s="2"/>
      <c r="CNI60" s="2"/>
      <c r="CNJ60" s="2"/>
      <c r="CNK60" s="2"/>
      <c r="CNL60" s="2"/>
      <c r="CNM60" s="2"/>
      <c r="CNN60" s="2"/>
      <c r="CNO60" s="2"/>
      <c r="CNP60" s="2"/>
      <c r="CNQ60" s="2"/>
      <c r="CNR60" s="2"/>
      <c r="CNS60" s="2"/>
      <c r="CNT60" s="2"/>
      <c r="CNU60" s="2"/>
      <c r="CNV60" s="2"/>
      <c r="CNW60" s="2"/>
      <c r="CNX60" s="2"/>
      <c r="CNY60" s="2"/>
      <c r="CNZ60" s="2"/>
      <c r="COA60" s="2"/>
      <c r="COB60" s="2"/>
      <c r="COC60" s="2"/>
      <c r="COD60" s="2"/>
      <c r="COE60" s="2"/>
      <c r="COF60" s="2"/>
      <c r="COG60" s="2"/>
      <c r="COH60" s="2"/>
      <c r="COI60" s="2"/>
      <c r="COJ60" s="2"/>
      <c r="COK60" s="2"/>
      <c r="COL60" s="2"/>
      <c r="COM60" s="2"/>
      <c r="CON60" s="2"/>
      <c r="COO60" s="2"/>
      <c r="COP60" s="2"/>
      <c r="COQ60" s="2"/>
      <c r="COR60" s="2"/>
      <c r="COS60" s="2"/>
      <c r="COT60" s="2"/>
      <c r="COU60" s="2"/>
      <c r="COV60" s="2"/>
      <c r="COW60" s="2"/>
      <c r="COX60" s="2"/>
      <c r="COY60" s="2"/>
      <c r="COZ60" s="2"/>
      <c r="CPA60" s="2"/>
      <c r="CPB60" s="2"/>
      <c r="CPC60" s="2"/>
      <c r="CPD60" s="2"/>
      <c r="CPE60" s="2"/>
      <c r="CPF60" s="2"/>
      <c r="CPG60" s="2"/>
      <c r="CPH60" s="2"/>
      <c r="CPI60" s="2"/>
      <c r="CPJ60" s="2"/>
      <c r="CPK60" s="2"/>
      <c r="CPL60" s="2"/>
      <c r="CPM60" s="2"/>
      <c r="CPN60" s="2"/>
      <c r="CPO60" s="2"/>
      <c r="CPP60" s="2"/>
      <c r="CPQ60" s="2"/>
      <c r="CPR60" s="2"/>
      <c r="CPS60" s="2"/>
      <c r="CPT60" s="2"/>
      <c r="CPU60" s="2"/>
      <c r="CPV60" s="2"/>
      <c r="CPW60" s="2"/>
      <c r="CPX60" s="2"/>
      <c r="CPY60" s="2"/>
      <c r="CPZ60" s="2"/>
      <c r="CQA60" s="2"/>
      <c r="CQB60" s="2"/>
      <c r="CQC60" s="2"/>
      <c r="CQD60" s="2"/>
      <c r="CQE60" s="2"/>
      <c r="CQF60" s="2"/>
      <c r="CQG60" s="2"/>
      <c r="CQH60" s="2"/>
      <c r="CQI60" s="2"/>
      <c r="CQJ60" s="2"/>
      <c r="CQK60" s="2"/>
      <c r="CQL60" s="2"/>
      <c r="CQM60" s="2"/>
      <c r="CQN60" s="2"/>
      <c r="CQO60" s="2"/>
      <c r="CQP60" s="2"/>
      <c r="CQQ60" s="2"/>
      <c r="CQR60" s="2"/>
      <c r="CQS60" s="2"/>
      <c r="CQT60" s="2"/>
      <c r="CQU60" s="2"/>
      <c r="CQV60" s="2"/>
      <c r="CQW60" s="2"/>
      <c r="CQX60" s="2"/>
      <c r="CQY60" s="2"/>
      <c r="CQZ60" s="2"/>
      <c r="CRA60" s="2"/>
      <c r="CRB60" s="2"/>
      <c r="CRC60" s="2"/>
      <c r="CRD60" s="2"/>
      <c r="CRE60" s="2"/>
      <c r="CRF60" s="2"/>
      <c r="CRG60" s="2"/>
      <c r="CRH60" s="2"/>
      <c r="CRI60" s="2"/>
      <c r="CRJ60" s="2"/>
      <c r="CRK60" s="2"/>
      <c r="CRL60" s="2"/>
      <c r="CRM60" s="2"/>
      <c r="CRN60" s="2"/>
      <c r="CRO60" s="2"/>
      <c r="CRP60" s="2"/>
      <c r="CRQ60" s="2"/>
      <c r="CRR60" s="2"/>
      <c r="CRS60" s="2"/>
      <c r="CRT60" s="2"/>
      <c r="CRU60" s="2"/>
      <c r="CRV60" s="2"/>
      <c r="CRW60" s="2"/>
      <c r="CRX60" s="2"/>
      <c r="CRY60" s="2"/>
      <c r="CRZ60" s="2"/>
      <c r="CSA60" s="2"/>
      <c r="CSB60" s="2"/>
      <c r="CSC60" s="2"/>
      <c r="CSD60" s="2"/>
      <c r="CSE60" s="2"/>
      <c r="CSF60" s="2"/>
      <c r="CSG60" s="2"/>
      <c r="CSH60" s="2"/>
      <c r="CSI60" s="2"/>
      <c r="CSJ60" s="2"/>
      <c r="CSK60" s="2"/>
      <c r="CSL60" s="2"/>
      <c r="CSM60" s="2"/>
      <c r="CSN60" s="2"/>
      <c r="CSO60" s="2"/>
      <c r="CSP60" s="2"/>
      <c r="CSQ60" s="2"/>
      <c r="CSR60" s="2"/>
      <c r="CSS60" s="2"/>
      <c r="CST60" s="2"/>
      <c r="CSU60" s="2"/>
      <c r="CSV60" s="2"/>
      <c r="CSW60" s="2"/>
      <c r="CSX60" s="2"/>
      <c r="CSY60" s="2"/>
      <c r="CSZ60" s="2"/>
      <c r="CTA60" s="2"/>
      <c r="CTB60" s="2"/>
      <c r="CTC60" s="2"/>
      <c r="CTD60" s="2"/>
      <c r="CTE60" s="2"/>
      <c r="CTF60" s="2"/>
      <c r="CTG60" s="2"/>
      <c r="CTH60" s="2"/>
      <c r="CTI60" s="2"/>
      <c r="CTJ60" s="2"/>
      <c r="CTK60" s="2"/>
      <c r="CTL60" s="2"/>
      <c r="CTM60" s="2"/>
      <c r="CTN60" s="2"/>
      <c r="CTO60" s="2"/>
      <c r="CTP60" s="2"/>
      <c r="CTQ60" s="2"/>
      <c r="CTR60" s="2"/>
      <c r="CTS60" s="2"/>
      <c r="CTT60" s="2"/>
      <c r="CTU60" s="2"/>
      <c r="CTV60" s="2"/>
      <c r="CTW60" s="2"/>
      <c r="CTX60" s="2"/>
      <c r="CTY60" s="2"/>
      <c r="CTZ60" s="2"/>
      <c r="CUA60" s="2"/>
      <c r="CUB60" s="2"/>
      <c r="CUC60" s="2"/>
      <c r="CUD60" s="2"/>
      <c r="CUE60" s="2"/>
      <c r="CUF60" s="2"/>
      <c r="CUG60" s="2"/>
      <c r="CUH60" s="2"/>
      <c r="CUI60" s="2"/>
      <c r="CUJ60" s="2"/>
      <c r="CUK60" s="2"/>
      <c r="CUL60" s="2"/>
      <c r="CUM60" s="2"/>
      <c r="CUN60" s="2"/>
      <c r="CUO60" s="2"/>
      <c r="CUP60" s="2"/>
      <c r="CUQ60" s="2"/>
      <c r="CUR60" s="2"/>
      <c r="CUS60" s="2"/>
      <c r="CUT60" s="2"/>
      <c r="CUU60" s="2"/>
      <c r="CUV60" s="2"/>
      <c r="CUW60" s="2"/>
      <c r="CUX60" s="2"/>
      <c r="CUY60" s="2"/>
      <c r="CUZ60" s="2"/>
      <c r="CVA60" s="2"/>
      <c r="CVB60" s="2"/>
      <c r="CVC60" s="2"/>
      <c r="CVD60" s="2"/>
      <c r="CVE60" s="2"/>
      <c r="CVF60" s="2"/>
      <c r="CVG60" s="2"/>
      <c r="CVH60" s="2"/>
      <c r="CVI60" s="2"/>
      <c r="CVJ60" s="2"/>
      <c r="CVK60" s="2"/>
      <c r="CVL60" s="2"/>
      <c r="CVM60" s="2"/>
      <c r="CVN60" s="2"/>
      <c r="CVO60" s="2"/>
      <c r="CVP60" s="2"/>
      <c r="CVQ60" s="2"/>
      <c r="CVR60" s="2"/>
      <c r="CVS60" s="2"/>
      <c r="CVT60" s="2"/>
      <c r="CVU60" s="2"/>
      <c r="CVV60" s="2"/>
      <c r="CVW60" s="2"/>
      <c r="CVX60" s="2"/>
      <c r="CVY60" s="2"/>
      <c r="CVZ60" s="2"/>
      <c r="CWA60" s="2"/>
      <c r="CWB60" s="2"/>
      <c r="CWC60" s="2"/>
      <c r="CWD60" s="2"/>
      <c r="CWE60" s="2"/>
      <c r="CWF60" s="2"/>
      <c r="CWG60" s="2"/>
      <c r="CWH60" s="2"/>
      <c r="CWI60" s="2"/>
      <c r="CWJ60" s="2"/>
      <c r="CWK60" s="2"/>
      <c r="CWL60" s="2"/>
      <c r="CWM60" s="2"/>
      <c r="CWN60" s="2"/>
      <c r="CWO60" s="2"/>
      <c r="CWP60" s="2"/>
      <c r="CWQ60" s="2"/>
      <c r="CWR60" s="2"/>
      <c r="CWS60" s="2"/>
      <c r="CWT60" s="2"/>
      <c r="CWU60" s="2"/>
      <c r="CWV60" s="2"/>
      <c r="CWW60" s="2"/>
      <c r="CWX60" s="2"/>
      <c r="CWY60" s="2"/>
      <c r="CWZ60" s="2"/>
      <c r="CXA60" s="2"/>
      <c r="CXB60" s="2"/>
      <c r="CXC60" s="2"/>
      <c r="CXD60" s="2"/>
      <c r="CXE60" s="2"/>
      <c r="CXF60" s="2"/>
      <c r="CXG60" s="2"/>
      <c r="CXH60" s="2"/>
      <c r="CXI60" s="2"/>
      <c r="CXJ60" s="2"/>
      <c r="CXK60" s="2"/>
      <c r="CXL60" s="2"/>
      <c r="CXM60" s="2"/>
      <c r="CXN60" s="2"/>
      <c r="CXO60" s="2"/>
      <c r="CXP60" s="2"/>
      <c r="CXQ60" s="2"/>
      <c r="CXR60" s="2"/>
      <c r="CXS60" s="2"/>
      <c r="CXT60" s="2"/>
      <c r="CXU60" s="2"/>
      <c r="CXV60" s="2"/>
      <c r="CXW60" s="2"/>
      <c r="CXX60" s="2"/>
      <c r="CXY60" s="2"/>
      <c r="CXZ60" s="2"/>
      <c r="CYA60" s="2"/>
      <c r="CYB60" s="2"/>
      <c r="CYC60" s="2"/>
      <c r="CYD60" s="2"/>
      <c r="CYE60" s="2"/>
      <c r="CYF60" s="2"/>
      <c r="CYG60" s="2"/>
      <c r="CYH60" s="2"/>
      <c r="CYI60" s="2"/>
      <c r="CYJ60" s="2"/>
      <c r="CYK60" s="2"/>
      <c r="CYL60" s="2"/>
      <c r="CYM60" s="2"/>
      <c r="CYN60" s="2"/>
      <c r="CYO60" s="2"/>
      <c r="CYP60" s="2"/>
      <c r="CYQ60" s="2"/>
      <c r="CYR60" s="2"/>
      <c r="CYS60" s="2"/>
      <c r="CYT60" s="2"/>
      <c r="CYU60" s="2"/>
      <c r="CYV60" s="2"/>
      <c r="CYW60" s="2"/>
      <c r="CYX60" s="2"/>
      <c r="CYY60" s="2"/>
      <c r="CYZ60" s="2"/>
      <c r="CZA60" s="2"/>
      <c r="CZB60" s="2"/>
      <c r="CZC60" s="2"/>
      <c r="CZD60" s="2"/>
      <c r="CZE60" s="2"/>
      <c r="CZF60" s="2"/>
      <c r="CZG60" s="2"/>
      <c r="CZH60" s="2"/>
      <c r="CZI60" s="2"/>
      <c r="CZJ60" s="2"/>
      <c r="CZK60" s="2"/>
      <c r="CZL60" s="2"/>
      <c r="CZM60" s="2"/>
      <c r="CZN60" s="2"/>
      <c r="CZO60" s="2"/>
      <c r="CZP60" s="2"/>
      <c r="CZQ60" s="2"/>
      <c r="CZR60" s="2"/>
      <c r="CZS60" s="2"/>
      <c r="CZT60" s="2"/>
      <c r="CZU60" s="2"/>
      <c r="CZV60" s="2"/>
      <c r="CZW60" s="2"/>
      <c r="CZX60" s="2"/>
      <c r="CZY60" s="2"/>
      <c r="CZZ60" s="2"/>
      <c r="DAA60" s="2"/>
      <c r="DAB60" s="2"/>
      <c r="DAC60" s="2"/>
      <c r="DAD60" s="2"/>
      <c r="DAE60" s="2"/>
      <c r="DAF60" s="2"/>
      <c r="DAG60" s="2"/>
      <c r="DAH60" s="2"/>
      <c r="DAI60" s="2"/>
      <c r="DAJ60" s="2"/>
      <c r="DAK60" s="2"/>
      <c r="DAL60" s="2"/>
      <c r="DAM60" s="2"/>
      <c r="DAN60" s="2"/>
      <c r="DAO60" s="2"/>
      <c r="DAP60" s="2"/>
      <c r="DAQ60" s="2"/>
      <c r="DAR60" s="2"/>
      <c r="DAS60" s="2"/>
      <c r="DAT60" s="2"/>
      <c r="DAU60" s="2"/>
      <c r="DAV60" s="2"/>
      <c r="DAW60" s="2"/>
      <c r="DAX60" s="2"/>
      <c r="DAY60" s="2"/>
      <c r="DAZ60" s="2"/>
      <c r="DBA60" s="2"/>
      <c r="DBB60" s="2"/>
      <c r="DBC60" s="2"/>
      <c r="DBD60" s="2"/>
      <c r="DBE60" s="2"/>
      <c r="DBF60" s="2"/>
      <c r="DBG60" s="2"/>
      <c r="DBH60" s="2"/>
      <c r="DBI60" s="2"/>
      <c r="DBJ60" s="2"/>
      <c r="DBK60" s="2"/>
      <c r="DBL60" s="2"/>
      <c r="DBM60" s="2"/>
      <c r="DBN60" s="2"/>
      <c r="DBO60" s="2"/>
      <c r="DBP60" s="2"/>
      <c r="DBQ60" s="2"/>
      <c r="DBR60" s="2"/>
      <c r="DBS60" s="2"/>
      <c r="DBT60" s="2"/>
      <c r="DBU60" s="2"/>
      <c r="DBV60" s="2"/>
      <c r="DBW60" s="2"/>
      <c r="DBX60" s="2"/>
      <c r="DBY60" s="2"/>
      <c r="DBZ60" s="2"/>
      <c r="DCA60" s="2"/>
      <c r="DCB60" s="2"/>
      <c r="DCC60" s="2"/>
      <c r="DCD60" s="2"/>
      <c r="DCE60" s="2"/>
      <c r="DCF60" s="2"/>
      <c r="DCG60" s="2"/>
      <c r="DCH60" s="2"/>
      <c r="DCI60" s="2"/>
      <c r="DCJ60" s="2"/>
      <c r="DCK60" s="2"/>
      <c r="DCL60" s="2"/>
      <c r="DCM60" s="2"/>
      <c r="DCN60" s="2"/>
      <c r="DCO60" s="2"/>
      <c r="DCP60" s="2"/>
      <c r="DCQ60" s="2"/>
      <c r="DCR60" s="2"/>
      <c r="DCS60" s="2"/>
      <c r="DCT60" s="2"/>
      <c r="DCU60" s="2"/>
      <c r="DCV60" s="2"/>
      <c r="DCW60" s="2"/>
      <c r="DCX60" s="2"/>
      <c r="DCY60" s="2"/>
      <c r="DCZ60" s="2"/>
      <c r="DDA60" s="2"/>
      <c r="DDB60" s="2"/>
      <c r="DDC60" s="2"/>
      <c r="DDD60" s="2"/>
      <c r="DDE60" s="2"/>
      <c r="DDF60" s="2"/>
      <c r="DDG60" s="2"/>
      <c r="DDH60" s="2"/>
      <c r="DDI60" s="2"/>
      <c r="DDJ60" s="2"/>
      <c r="DDK60" s="2"/>
      <c r="DDL60" s="2"/>
      <c r="DDM60" s="2"/>
      <c r="DDN60" s="2"/>
      <c r="DDO60" s="2"/>
      <c r="DDP60" s="2"/>
      <c r="DDQ60" s="2"/>
      <c r="DDR60" s="2"/>
      <c r="DDS60" s="2"/>
      <c r="DDT60" s="2"/>
      <c r="DDU60" s="2"/>
      <c r="DDV60" s="2"/>
      <c r="DDW60" s="2"/>
      <c r="DDX60" s="2"/>
      <c r="DDY60" s="2"/>
      <c r="DDZ60" s="2"/>
      <c r="DEA60" s="2"/>
      <c r="DEB60" s="2"/>
      <c r="DEC60" s="2"/>
      <c r="DED60" s="2"/>
      <c r="DEE60" s="2"/>
      <c r="DEF60" s="2"/>
      <c r="DEG60" s="2"/>
      <c r="DEH60" s="2"/>
      <c r="DEI60" s="2"/>
      <c r="DEJ60" s="2"/>
      <c r="DEK60" s="2"/>
      <c r="DEL60" s="2"/>
      <c r="DEM60" s="2"/>
      <c r="DEN60" s="2"/>
      <c r="DEO60" s="2"/>
      <c r="DEP60" s="2"/>
      <c r="DEQ60" s="2"/>
      <c r="DER60" s="2"/>
      <c r="DES60" s="2"/>
      <c r="DET60" s="2"/>
      <c r="DEU60" s="2"/>
      <c r="DEV60" s="2"/>
      <c r="DEW60" s="2"/>
      <c r="DEX60" s="2"/>
      <c r="DEY60" s="2"/>
      <c r="DEZ60" s="2"/>
      <c r="DFA60" s="2"/>
      <c r="DFB60" s="2"/>
      <c r="DFC60" s="2"/>
      <c r="DFD60" s="2"/>
      <c r="DFE60" s="2"/>
      <c r="DFF60" s="2"/>
      <c r="DFG60" s="2"/>
      <c r="DFH60" s="2"/>
      <c r="DFI60" s="2"/>
      <c r="DFJ60" s="2"/>
      <c r="DFK60" s="2"/>
      <c r="DFL60" s="2"/>
      <c r="DFM60" s="2"/>
      <c r="DFN60" s="2"/>
      <c r="DFO60" s="2"/>
      <c r="DFP60" s="2"/>
      <c r="DFQ60" s="2"/>
      <c r="DFR60" s="2"/>
      <c r="DFS60" s="2"/>
      <c r="DFT60" s="2"/>
      <c r="DFU60" s="2"/>
      <c r="DFV60" s="2"/>
      <c r="DFW60" s="2"/>
      <c r="DFX60" s="2"/>
      <c r="DFY60" s="2"/>
      <c r="DFZ60" s="2"/>
      <c r="DGA60" s="2"/>
      <c r="DGB60" s="2"/>
      <c r="DGC60" s="2"/>
      <c r="DGD60" s="2"/>
      <c r="DGE60" s="2"/>
      <c r="DGF60" s="2"/>
      <c r="DGG60" s="2"/>
      <c r="DGH60" s="2"/>
      <c r="DGI60" s="2"/>
      <c r="DGJ60" s="2"/>
      <c r="DGK60" s="2"/>
      <c r="DGL60" s="2"/>
      <c r="DGM60" s="2"/>
      <c r="DGN60" s="2"/>
      <c r="DGO60" s="2"/>
      <c r="DGP60" s="2"/>
      <c r="DGQ60" s="2"/>
      <c r="DGR60" s="2"/>
      <c r="DGS60" s="2"/>
      <c r="DGT60" s="2"/>
      <c r="DGU60" s="2"/>
      <c r="DGV60" s="2"/>
      <c r="DGW60" s="2"/>
      <c r="DGX60" s="2"/>
      <c r="DGY60" s="2"/>
      <c r="DGZ60" s="2"/>
      <c r="DHA60" s="2"/>
      <c r="DHB60" s="2"/>
      <c r="DHC60" s="2"/>
      <c r="DHD60" s="2"/>
      <c r="DHE60" s="2"/>
      <c r="DHF60" s="2"/>
      <c r="DHG60" s="2"/>
      <c r="DHH60" s="2"/>
      <c r="DHI60" s="2"/>
      <c r="DHJ60" s="2"/>
      <c r="DHK60" s="2"/>
      <c r="DHL60" s="2"/>
      <c r="DHM60" s="2"/>
      <c r="DHN60" s="2"/>
      <c r="DHO60" s="2"/>
      <c r="DHP60" s="2"/>
      <c r="DHQ60" s="2"/>
      <c r="DHR60" s="2"/>
      <c r="DHS60" s="2"/>
      <c r="DHT60" s="2"/>
      <c r="DHU60" s="2"/>
      <c r="DHV60" s="2"/>
      <c r="DHW60" s="2"/>
      <c r="DHX60" s="2"/>
      <c r="DHY60" s="2"/>
      <c r="DHZ60" s="2"/>
      <c r="DIA60" s="2"/>
      <c r="DIB60" s="2"/>
      <c r="DIC60" s="2"/>
      <c r="DID60" s="2"/>
      <c r="DIE60" s="2"/>
      <c r="DIF60" s="2"/>
      <c r="DIG60" s="2"/>
      <c r="DIH60" s="2"/>
      <c r="DII60" s="2"/>
      <c r="DIJ60" s="2"/>
      <c r="DIK60" s="2"/>
      <c r="DIL60" s="2"/>
      <c r="DIM60" s="2"/>
      <c r="DIN60" s="2"/>
      <c r="DIO60" s="2"/>
      <c r="DIP60" s="2"/>
      <c r="DIQ60" s="2"/>
      <c r="DIR60" s="2"/>
      <c r="DIS60" s="2"/>
      <c r="DIT60" s="2"/>
      <c r="DIU60" s="2"/>
      <c r="DIV60" s="2"/>
      <c r="DIW60" s="2"/>
      <c r="DIX60" s="2"/>
      <c r="DIY60" s="2"/>
      <c r="DIZ60" s="2"/>
      <c r="DJA60" s="2"/>
      <c r="DJB60" s="2"/>
      <c r="DJC60" s="2"/>
      <c r="DJD60" s="2"/>
      <c r="DJE60" s="2"/>
      <c r="DJF60" s="2"/>
      <c r="DJG60" s="2"/>
      <c r="DJH60" s="2"/>
      <c r="DJI60" s="2"/>
      <c r="DJJ60" s="2"/>
      <c r="DJK60" s="2"/>
      <c r="DJL60" s="2"/>
      <c r="DJM60" s="2"/>
      <c r="DJN60" s="2"/>
      <c r="DJO60" s="2"/>
      <c r="DJP60" s="2"/>
      <c r="DJQ60" s="2"/>
      <c r="DJR60" s="2"/>
      <c r="DJS60" s="2"/>
      <c r="DJT60" s="2"/>
      <c r="DJU60" s="2"/>
      <c r="DJV60" s="2"/>
      <c r="DJW60" s="2"/>
      <c r="DJX60" s="2"/>
      <c r="DJY60" s="2"/>
      <c r="DJZ60" s="2"/>
      <c r="DKA60" s="2"/>
      <c r="DKB60" s="2"/>
      <c r="DKC60" s="2"/>
      <c r="DKD60" s="2"/>
      <c r="DKE60" s="2"/>
      <c r="DKF60" s="2"/>
      <c r="DKG60" s="2"/>
      <c r="DKH60" s="2"/>
      <c r="DKI60" s="2"/>
      <c r="DKJ60" s="2"/>
      <c r="DKK60" s="2"/>
      <c r="DKL60" s="2"/>
      <c r="DKM60" s="2"/>
      <c r="DKN60" s="2"/>
      <c r="DKO60" s="2"/>
      <c r="DKP60" s="2"/>
      <c r="DKQ60" s="2"/>
      <c r="DKR60" s="2"/>
      <c r="DKS60" s="2"/>
      <c r="DKT60" s="2"/>
      <c r="DKU60" s="2"/>
      <c r="DKV60" s="2"/>
      <c r="DKW60" s="2"/>
      <c r="DKX60" s="2"/>
      <c r="DKY60" s="2"/>
      <c r="DKZ60" s="2"/>
      <c r="DLA60" s="2"/>
      <c r="DLB60" s="2"/>
      <c r="DLC60" s="2"/>
      <c r="DLD60" s="2"/>
      <c r="DLE60" s="2"/>
      <c r="DLF60" s="2"/>
      <c r="DLG60" s="2"/>
      <c r="DLH60" s="2"/>
      <c r="DLI60" s="2"/>
      <c r="DLJ60" s="2"/>
      <c r="DLK60" s="2"/>
      <c r="DLL60" s="2"/>
      <c r="DLM60" s="2"/>
      <c r="DLN60" s="2"/>
      <c r="DLO60" s="2"/>
      <c r="DLP60" s="2"/>
      <c r="DLQ60" s="2"/>
      <c r="DLR60" s="2"/>
      <c r="DLS60" s="2"/>
      <c r="DLT60" s="2"/>
      <c r="DLU60" s="2"/>
      <c r="DLV60" s="2"/>
      <c r="DLW60" s="2"/>
      <c r="DLX60" s="2"/>
      <c r="DLY60" s="2"/>
      <c r="DLZ60" s="2"/>
      <c r="DMA60" s="2"/>
      <c r="DMB60" s="2"/>
      <c r="DMC60" s="2"/>
      <c r="DMD60" s="2"/>
      <c r="DME60" s="2"/>
      <c r="DMF60" s="2"/>
      <c r="DMG60" s="2"/>
      <c r="DMH60" s="2"/>
      <c r="DMI60" s="2"/>
      <c r="DMJ60" s="2"/>
      <c r="DMK60" s="2"/>
      <c r="DML60" s="2"/>
      <c r="DMM60" s="2"/>
      <c r="DMN60" s="2"/>
      <c r="DMO60" s="2"/>
      <c r="DMP60" s="2"/>
      <c r="DMQ60" s="2"/>
      <c r="DMR60" s="2"/>
      <c r="DMS60" s="2"/>
      <c r="DMT60" s="2"/>
      <c r="DMU60" s="2"/>
      <c r="DMV60" s="2"/>
      <c r="DMW60" s="2"/>
      <c r="DMX60" s="2"/>
      <c r="DMY60" s="2"/>
      <c r="DMZ60" s="2"/>
      <c r="DNA60" s="2"/>
      <c r="DNB60" s="2"/>
      <c r="DNC60" s="2"/>
      <c r="DND60" s="2"/>
      <c r="DNE60" s="2"/>
      <c r="DNF60" s="2"/>
      <c r="DNG60" s="2"/>
      <c r="DNH60" s="2"/>
      <c r="DNI60" s="2"/>
      <c r="DNJ60" s="2"/>
      <c r="DNK60" s="2"/>
      <c r="DNL60" s="2"/>
      <c r="DNM60" s="2"/>
      <c r="DNN60" s="2"/>
      <c r="DNO60" s="2"/>
      <c r="DNP60" s="2"/>
      <c r="DNQ60" s="2"/>
      <c r="DNR60" s="2"/>
      <c r="DNS60" s="2"/>
      <c r="DNT60" s="2"/>
      <c r="DNU60" s="2"/>
      <c r="DNV60" s="2"/>
      <c r="DNW60" s="2"/>
      <c r="DNX60" s="2"/>
      <c r="DNY60" s="2"/>
      <c r="DNZ60" s="2"/>
      <c r="DOA60" s="2"/>
      <c r="DOB60" s="2"/>
      <c r="DOC60" s="2"/>
      <c r="DOD60" s="2"/>
      <c r="DOE60" s="2"/>
      <c r="DOF60" s="2"/>
      <c r="DOG60" s="2"/>
      <c r="DOH60" s="2"/>
      <c r="DOI60" s="2"/>
      <c r="DOJ60" s="2"/>
      <c r="DOK60" s="2"/>
      <c r="DOL60" s="2"/>
      <c r="DOM60" s="2"/>
      <c r="DON60" s="2"/>
      <c r="DOO60" s="2"/>
      <c r="DOP60" s="2"/>
      <c r="DOQ60" s="2"/>
      <c r="DOR60" s="2"/>
      <c r="DOS60" s="2"/>
      <c r="DOT60" s="2"/>
      <c r="DOU60" s="2"/>
      <c r="DOV60" s="2"/>
      <c r="DOW60" s="2"/>
      <c r="DOX60" s="2"/>
      <c r="DOY60" s="2"/>
      <c r="DOZ60" s="2"/>
      <c r="DPA60" s="2"/>
      <c r="DPB60" s="2"/>
      <c r="DPC60" s="2"/>
      <c r="DPD60" s="2"/>
      <c r="DPE60" s="2"/>
      <c r="DPF60" s="2"/>
      <c r="DPG60" s="2"/>
      <c r="DPH60" s="2"/>
      <c r="DPI60" s="2"/>
      <c r="DPJ60" s="2"/>
      <c r="DPK60" s="2"/>
      <c r="DPL60" s="2"/>
      <c r="DPM60" s="2"/>
      <c r="DPN60" s="2"/>
      <c r="DPO60" s="2"/>
      <c r="DPP60" s="2"/>
      <c r="DPQ60" s="2"/>
      <c r="DPR60" s="2"/>
      <c r="DPS60" s="2"/>
      <c r="DPT60" s="2"/>
      <c r="DPU60" s="2"/>
      <c r="DPV60" s="2"/>
      <c r="DPW60" s="2"/>
      <c r="DPX60" s="2"/>
      <c r="DPY60" s="2"/>
      <c r="DPZ60" s="2"/>
      <c r="DQA60" s="2"/>
      <c r="DQB60" s="2"/>
      <c r="DQC60" s="2"/>
      <c r="DQD60" s="2"/>
      <c r="DQE60" s="2"/>
      <c r="DQF60" s="2"/>
      <c r="DQG60" s="2"/>
      <c r="DQH60" s="2"/>
      <c r="DQI60" s="2"/>
      <c r="DQJ60" s="2"/>
      <c r="DQK60" s="2"/>
      <c r="DQL60" s="2"/>
      <c r="DQM60" s="2"/>
      <c r="DQN60" s="2"/>
      <c r="DQO60" s="2"/>
      <c r="DQP60" s="2"/>
      <c r="DQQ60" s="2"/>
      <c r="DQR60" s="2"/>
      <c r="DQS60" s="2"/>
      <c r="DQT60" s="2"/>
      <c r="DQU60" s="2"/>
      <c r="DQV60" s="2"/>
      <c r="DQW60" s="2"/>
      <c r="DQX60" s="2"/>
      <c r="DQY60" s="2"/>
      <c r="DQZ60" s="2"/>
      <c r="DRA60" s="2"/>
      <c r="DRB60" s="2"/>
      <c r="DRC60" s="2"/>
      <c r="DRD60" s="2"/>
      <c r="DRE60" s="2"/>
      <c r="DRF60" s="2"/>
      <c r="DRG60" s="2"/>
      <c r="DRH60" s="2"/>
      <c r="DRI60" s="2"/>
      <c r="DRJ60" s="2"/>
      <c r="DRK60" s="2"/>
      <c r="DRL60" s="2"/>
      <c r="DRM60" s="2"/>
      <c r="DRN60" s="2"/>
      <c r="DRO60" s="2"/>
      <c r="DRP60" s="2"/>
      <c r="DRQ60" s="2"/>
      <c r="DRR60" s="2"/>
      <c r="DRS60" s="2"/>
      <c r="DRT60" s="2"/>
      <c r="DRU60" s="2"/>
      <c r="DRV60" s="2"/>
      <c r="DRW60" s="2"/>
      <c r="DRX60" s="2"/>
      <c r="DRY60" s="2"/>
      <c r="DRZ60" s="2"/>
      <c r="DSA60" s="2"/>
      <c r="DSB60" s="2"/>
      <c r="DSC60" s="2"/>
      <c r="DSD60" s="2"/>
      <c r="DSE60" s="2"/>
      <c r="DSF60" s="2"/>
      <c r="DSG60" s="2"/>
      <c r="DSH60" s="2"/>
      <c r="DSI60" s="2"/>
      <c r="DSJ60" s="2"/>
      <c r="DSK60" s="2"/>
      <c r="DSL60" s="2"/>
      <c r="DSM60" s="2"/>
      <c r="DSN60" s="2"/>
      <c r="DSO60" s="2"/>
      <c r="DSP60" s="2"/>
      <c r="DSQ60" s="2"/>
      <c r="DSR60" s="2"/>
      <c r="DSS60" s="2"/>
      <c r="DST60" s="2"/>
      <c r="DSU60" s="2"/>
      <c r="DSV60" s="2"/>
      <c r="DSW60" s="2"/>
      <c r="DSX60" s="2"/>
      <c r="DSY60" s="2"/>
      <c r="DSZ60" s="2"/>
      <c r="DTA60" s="2"/>
      <c r="DTB60" s="2"/>
      <c r="DTC60" s="2"/>
      <c r="DTD60" s="2"/>
      <c r="DTE60" s="2"/>
      <c r="DTF60" s="2"/>
      <c r="DTG60" s="2"/>
      <c r="DTH60" s="2"/>
      <c r="DTI60" s="2"/>
      <c r="DTJ60" s="2"/>
      <c r="DTK60" s="2"/>
      <c r="DTL60" s="2"/>
      <c r="DTM60" s="2"/>
      <c r="DTN60" s="2"/>
      <c r="DTO60" s="2"/>
      <c r="DTP60" s="2"/>
      <c r="DTQ60" s="2"/>
      <c r="DTR60" s="2"/>
      <c r="DTS60" s="2"/>
      <c r="DTT60" s="2"/>
      <c r="DTU60" s="2"/>
      <c r="DTV60" s="2"/>
      <c r="DTW60" s="2"/>
      <c r="DTX60" s="2"/>
      <c r="DTY60" s="2"/>
      <c r="DTZ60" s="2"/>
      <c r="DUA60" s="2"/>
      <c r="DUB60" s="2"/>
      <c r="DUC60" s="2"/>
      <c r="DUD60" s="2"/>
      <c r="DUE60" s="2"/>
      <c r="DUF60" s="2"/>
      <c r="DUG60" s="2"/>
      <c r="DUH60" s="2"/>
      <c r="DUI60" s="2"/>
      <c r="DUJ60" s="2"/>
      <c r="DUK60" s="2"/>
      <c r="DUL60" s="2"/>
      <c r="DUM60" s="2"/>
      <c r="DUN60" s="2"/>
      <c r="DUO60" s="2"/>
      <c r="DUP60" s="2"/>
      <c r="DUQ60" s="2"/>
      <c r="DUR60" s="2"/>
      <c r="DUS60" s="2"/>
      <c r="DUT60" s="2"/>
      <c r="DUU60" s="2"/>
      <c r="DUV60" s="2"/>
      <c r="DUW60" s="2"/>
      <c r="DUX60" s="2"/>
      <c r="DUY60" s="2"/>
      <c r="DUZ60" s="2"/>
      <c r="DVA60" s="2"/>
      <c r="DVB60" s="2"/>
      <c r="DVC60" s="2"/>
      <c r="DVD60" s="2"/>
      <c r="DVE60" s="2"/>
      <c r="DVF60" s="2"/>
      <c r="DVG60" s="2"/>
      <c r="DVH60" s="2"/>
      <c r="DVI60" s="2"/>
      <c r="DVJ60" s="2"/>
      <c r="DVK60" s="2"/>
      <c r="DVL60" s="2"/>
      <c r="DVM60" s="2"/>
      <c r="DVN60" s="2"/>
      <c r="DVO60" s="2"/>
      <c r="DVP60" s="2"/>
      <c r="DVQ60" s="2"/>
      <c r="DVR60" s="2"/>
      <c r="DVS60" s="2"/>
      <c r="DVT60" s="2"/>
      <c r="DVU60" s="2"/>
      <c r="DVV60" s="2"/>
      <c r="DVW60" s="2"/>
      <c r="DVX60" s="2"/>
      <c r="DVY60" s="2"/>
      <c r="DVZ60" s="2"/>
      <c r="DWA60" s="2"/>
      <c r="DWB60" s="2"/>
      <c r="DWC60" s="2"/>
      <c r="DWD60" s="2"/>
      <c r="DWE60" s="2"/>
      <c r="DWF60" s="2"/>
      <c r="DWG60" s="2"/>
      <c r="DWH60" s="2"/>
      <c r="DWI60" s="2"/>
      <c r="DWJ60" s="2"/>
      <c r="DWK60" s="2"/>
      <c r="DWL60" s="2"/>
      <c r="DWM60" s="2"/>
      <c r="DWN60" s="2"/>
      <c r="DWO60" s="2"/>
      <c r="DWP60" s="2"/>
      <c r="DWQ60" s="2"/>
      <c r="DWR60" s="2"/>
      <c r="DWS60" s="2"/>
      <c r="DWT60" s="2"/>
      <c r="DWU60" s="2"/>
      <c r="DWV60" s="2"/>
      <c r="DWW60" s="2"/>
      <c r="DWX60" s="2"/>
      <c r="DWY60" s="2"/>
      <c r="DWZ60" s="2"/>
      <c r="DXA60" s="2"/>
      <c r="DXB60" s="2"/>
      <c r="DXC60" s="2"/>
      <c r="DXD60" s="2"/>
      <c r="DXE60" s="2"/>
      <c r="DXF60" s="2"/>
      <c r="DXG60" s="2"/>
      <c r="DXH60" s="2"/>
      <c r="DXI60" s="2"/>
      <c r="DXJ60" s="2"/>
      <c r="DXK60" s="2"/>
      <c r="DXL60" s="2"/>
      <c r="DXM60" s="2"/>
      <c r="DXN60" s="2"/>
      <c r="DXO60" s="2"/>
      <c r="DXP60" s="2"/>
      <c r="DXQ60" s="2"/>
      <c r="DXR60" s="2"/>
      <c r="DXS60" s="2"/>
      <c r="DXT60" s="2"/>
      <c r="DXU60" s="2"/>
      <c r="DXV60" s="2"/>
      <c r="DXW60" s="2"/>
      <c r="DXX60" s="2"/>
      <c r="DXY60" s="2"/>
      <c r="DXZ60" s="2"/>
      <c r="DYA60" s="2"/>
      <c r="DYB60" s="2"/>
      <c r="DYC60" s="2"/>
      <c r="DYD60" s="2"/>
      <c r="DYE60" s="2"/>
      <c r="DYF60" s="2"/>
      <c r="DYG60" s="2"/>
      <c r="DYH60" s="2"/>
      <c r="DYI60" s="2"/>
      <c r="DYJ60" s="2"/>
      <c r="DYK60" s="2"/>
      <c r="DYL60" s="2"/>
      <c r="DYM60" s="2"/>
      <c r="DYN60" s="2"/>
      <c r="DYO60" s="2"/>
      <c r="DYP60" s="2"/>
      <c r="DYQ60" s="2"/>
      <c r="DYR60" s="2"/>
      <c r="DYS60" s="2"/>
      <c r="DYT60" s="2"/>
      <c r="DYU60" s="2"/>
      <c r="DYV60" s="2"/>
      <c r="DYW60" s="2"/>
      <c r="DYX60" s="2"/>
      <c r="DYY60" s="2"/>
      <c r="DYZ60" s="2"/>
      <c r="DZA60" s="2"/>
      <c r="DZB60" s="2"/>
      <c r="DZC60" s="2"/>
      <c r="DZD60" s="2"/>
      <c r="DZE60" s="2"/>
      <c r="DZF60" s="2"/>
      <c r="DZG60" s="2"/>
      <c r="DZH60" s="2"/>
      <c r="DZI60" s="2"/>
      <c r="DZJ60" s="2"/>
      <c r="DZK60" s="2"/>
      <c r="DZL60" s="2"/>
      <c r="DZM60" s="2"/>
      <c r="DZN60" s="2"/>
      <c r="DZO60" s="2"/>
      <c r="DZP60" s="2"/>
      <c r="DZQ60" s="2"/>
      <c r="DZR60" s="2"/>
      <c r="DZS60" s="2"/>
      <c r="DZT60" s="2"/>
      <c r="DZU60" s="2"/>
      <c r="DZV60" s="2"/>
      <c r="DZW60" s="2"/>
      <c r="DZX60" s="2"/>
      <c r="DZY60" s="2"/>
      <c r="DZZ60" s="2"/>
      <c r="EAA60" s="2"/>
      <c r="EAB60" s="2"/>
      <c r="EAC60" s="2"/>
      <c r="EAD60" s="2"/>
      <c r="EAE60" s="2"/>
      <c r="EAF60" s="2"/>
      <c r="EAG60" s="2"/>
      <c r="EAH60" s="2"/>
      <c r="EAI60" s="2"/>
      <c r="EAJ60" s="2"/>
      <c r="EAK60" s="2"/>
      <c r="EAL60" s="2"/>
      <c r="EAM60" s="2"/>
      <c r="EAN60" s="2"/>
      <c r="EAO60" s="2"/>
      <c r="EAP60" s="2"/>
      <c r="EAQ60" s="2"/>
      <c r="EAR60" s="2"/>
      <c r="EAS60" s="2"/>
      <c r="EAT60" s="2"/>
      <c r="EAU60" s="2"/>
      <c r="EAV60" s="2"/>
      <c r="EAW60" s="2"/>
      <c r="EAX60" s="2"/>
      <c r="EAY60" s="2"/>
      <c r="EAZ60" s="2"/>
      <c r="EBA60" s="2"/>
      <c r="EBB60" s="2"/>
      <c r="EBC60" s="2"/>
      <c r="EBD60" s="2"/>
      <c r="EBE60" s="2"/>
      <c r="EBF60" s="2"/>
      <c r="EBG60" s="2"/>
      <c r="EBH60" s="2"/>
      <c r="EBI60" s="2"/>
      <c r="EBJ60" s="2"/>
      <c r="EBK60" s="2"/>
      <c r="EBL60" s="2"/>
      <c r="EBM60" s="2"/>
      <c r="EBN60" s="2"/>
      <c r="EBO60" s="2"/>
      <c r="EBP60" s="2"/>
      <c r="EBQ60" s="2"/>
      <c r="EBR60" s="2"/>
      <c r="EBS60" s="2"/>
      <c r="EBT60" s="2"/>
      <c r="EBU60" s="2"/>
      <c r="EBV60" s="2"/>
      <c r="EBW60" s="2"/>
      <c r="EBX60" s="2"/>
      <c r="EBY60" s="2"/>
      <c r="EBZ60" s="2"/>
      <c r="ECA60" s="2"/>
      <c r="ECB60" s="2"/>
      <c r="ECC60" s="2"/>
      <c r="ECD60" s="2"/>
      <c r="ECE60" s="2"/>
      <c r="ECF60" s="2"/>
      <c r="ECG60" s="2"/>
      <c r="ECH60" s="2"/>
      <c r="ECI60" s="2"/>
      <c r="ECJ60" s="2"/>
      <c r="ECK60" s="2"/>
      <c r="ECL60" s="2"/>
      <c r="ECM60" s="2"/>
      <c r="ECN60" s="2"/>
      <c r="ECO60" s="2"/>
      <c r="ECP60" s="2"/>
      <c r="ECQ60" s="2"/>
      <c r="ECR60" s="2"/>
      <c r="ECS60" s="2"/>
      <c r="ECT60" s="2"/>
      <c r="ECU60" s="2"/>
      <c r="ECV60" s="2"/>
      <c r="ECW60" s="2"/>
      <c r="ECX60" s="2"/>
      <c r="ECY60" s="2"/>
      <c r="ECZ60" s="2"/>
      <c r="EDA60" s="2"/>
      <c r="EDB60" s="2"/>
      <c r="EDC60" s="2"/>
      <c r="EDD60" s="2"/>
      <c r="EDE60" s="2"/>
      <c r="EDF60" s="2"/>
      <c r="EDG60" s="2"/>
      <c r="EDH60" s="2"/>
      <c r="EDI60" s="2"/>
      <c r="EDJ60" s="2"/>
      <c r="EDK60" s="2"/>
      <c r="EDL60" s="2"/>
      <c r="EDM60" s="2"/>
      <c r="EDN60" s="2"/>
      <c r="EDO60" s="2"/>
      <c r="EDP60" s="2"/>
      <c r="EDQ60" s="2"/>
      <c r="EDR60" s="2"/>
      <c r="EDS60" s="2"/>
      <c r="EDT60" s="2"/>
      <c r="EDU60" s="2"/>
      <c r="EDV60" s="2"/>
      <c r="EDW60" s="2"/>
      <c r="EDX60" s="2"/>
      <c r="EDY60" s="2"/>
      <c r="EDZ60" s="2"/>
      <c r="EEA60" s="2"/>
      <c r="EEB60" s="2"/>
      <c r="EEC60" s="2"/>
      <c r="EED60" s="2"/>
      <c r="EEE60" s="2"/>
      <c r="EEF60" s="2"/>
      <c r="EEG60" s="2"/>
      <c r="EEH60" s="2"/>
      <c r="EEI60" s="2"/>
      <c r="EEJ60" s="2"/>
      <c r="EEK60" s="2"/>
      <c r="EEL60" s="2"/>
      <c r="EEM60" s="2"/>
      <c r="EEN60" s="2"/>
      <c r="EEO60" s="2"/>
      <c r="EEP60" s="2"/>
      <c r="EEQ60" s="2"/>
      <c r="EER60" s="2"/>
      <c r="EES60" s="2"/>
      <c r="EET60" s="2"/>
      <c r="EEU60" s="2"/>
      <c r="EEV60" s="2"/>
      <c r="EEW60" s="2"/>
      <c r="EEX60" s="2"/>
      <c r="EEY60" s="2"/>
      <c r="EEZ60" s="2"/>
      <c r="EFA60" s="2"/>
      <c r="EFB60" s="2"/>
      <c r="EFC60" s="2"/>
      <c r="EFD60" s="2"/>
      <c r="EFE60" s="2"/>
      <c r="EFF60" s="2"/>
      <c r="EFG60" s="2"/>
      <c r="EFH60" s="2"/>
      <c r="EFI60" s="2"/>
      <c r="EFJ60" s="2"/>
      <c r="EFK60" s="2"/>
      <c r="EFL60" s="2"/>
      <c r="EFM60" s="2"/>
      <c r="EFN60" s="2"/>
      <c r="EFO60" s="2"/>
      <c r="EFP60" s="2"/>
      <c r="EFQ60" s="2"/>
      <c r="EFR60" s="2"/>
      <c r="EFS60" s="2"/>
      <c r="EFT60" s="2"/>
      <c r="EFU60" s="2"/>
      <c r="EFV60" s="2"/>
      <c r="EFW60" s="2"/>
      <c r="EFX60" s="2"/>
      <c r="EFY60" s="2"/>
      <c r="EFZ60" s="2"/>
      <c r="EGA60" s="2"/>
      <c r="EGB60" s="2"/>
      <c r="EGC60" s="2"/>
      <c r="EGD60" s="2"/>
      <c r="EGE60" s="2"/>
      <c r="EGF60" s="2"/>
      <c r="EGG60" s="2"/>
      <c r="EGH60" s="2"/>
      <c r="EGI60" s="2"/>
      <c r="EGJ60" s="2"/>
      <c r="EGK60" s="2"/>
      <c r="EGL60" s="2"/>
      <c r="EGM60" s="2"/>
      <c r="EGN60" s="2"/>
      <c r="EGO60" s="2"/>
      <c r="EGP60" s="2"/>
      <c r="EGQ60" s="2"/>
      <c r="EGR60" s="2"/>
      <c r="EGS60" s="2"/>
      <c r="EGT60" s="2"/>
      <c r="EGU60" s="2"/>
      <c r="EGV60" s="2"/>
      <c r="EGW60" s="2"/>
      <c r="EGX60" s="2"/>
      <c r="EGY60" s="2"/>
      <c r="EGZ60" s="2"/>
      <c r="EHA60" s="2"/>
      <c r="EHB60" s="2"/>
      <c r="EHC60" s="2"/>
      <c r="EHD60" s="2"/>
      <c r="EHE60" s="2"/>
      <c r="EHF60" s="2"/>
      <c r="EHG60" s="2"/>
      <c r="EHH60" s="2"/>
      <c r="EHI60" s="2"/>
      <c r="EHJ60" s="2"/>
      <c r="EHK60" s="2"/>
      <c r="EHL60" s="2"/>
      <c r="EHM60" s="2"/>
      <c r="EHN60" s="2"/>
      <c r="EHO60" s="2"/>
      <c r="EHP60" s="2"/>
      <c r="EHQ60" s="2"/>
      <c r="EHR60" s="2"/>
      <c r="EHS60" s="2"/>
      <c r="EHT60" s="2"/>
      <c r="EHU60" s="2"/>
      <c r="EHV60" s="2"/>
      <c r="EHW60" s="2"/>
      <c r="EHX60" s="2"/>
      <c r="EHY60" s="2"/>
      <c r="EHZ60" s="2"/>
      <c r="EIA60" s="2"/>
      <c r="EIB60" s="2"/>
      <c r="EIC60" s="2"/>
      <c r="EID60" s="2"/>
      <c r="EIE60" s="2"/>
      <c r="EIF60" s="2"/>
      <c r="EIG60" s="2"/>
      <c r="EIH60" s="2"/>
      <c r="EII60" s="2"/>
      <c r="EIJ60" s="2"/>
      <c r="EIK60" s="2"/>
      <c r="EIL60" s="2"/>
      <c r="EIM60" s="2"/>
      <c r="EIN60" s="2"/>
      <c r="EIO60" s="2"/>
      <c r="EIP60" s="2"/>
      <c r="EIQ60" s="2"/>
      <c r="EIR60" s="2"/>
      <c r="EIS60" s="2"/>
      <c r="EIT60" s="2"/>
      <c r="EIU60" s="2"/>
      <c r="EIV60" s="2"/>
      <c r="EIW60" s="2"/>
      <c r="EIX60" s="2"/>
      <c r="EIY60" s="2"/>
      <c r="EIZ60" s="2"/>
      <c r="EJA60" s="2"/>
      <c r="EJB60" s="2"/>
      <c r="EJC60" s="2"/>
      <c r="EJD60" s="2"/>
      <c r="EJE60" s="2"/>
      <c r="EJF60" s="2"/>
      <c r="EJG60" s="2"/>
      <c r="EJH60" s="2"/>
      <c r="EJI60" s="2"/>
      <c r="EJJ60" s="2"/>
      <c r="EJK60" s="2"/>
      <c r="EJL60" s="2"/>
      <c r="EJM60" s="2"/>
      <c r="EJN60" s="2"/>
      <c r="EJO60" s="2"/>
      <c r="EJP60" s="2"/>
      <c r="EJQ60" s="2"/>
      <c r="EJR60" s="2"/>
      <c r="EJS60" s="2"/>
      <c r="EJT60" s="2"/>
      <c r="EJU60" s="2"/>
      <c r="EJV60" s="2"/>
      <c r="EJW60" s="2"/>
      <c r="EJX60" s="2"/>
      <c r="EJY60" s="2"/>
      <c r="EJZ60" s="2"/>
      <c r="EKA60" s="2"/>
      <c r="EKB60" s="2"/>
      <c r="EKC60" s="2"/>
      <c r="EKD60" s="2"/>
      <c r="EKE60" s="2"/>
      <c r="EKF60" s="2"/>
      <c r="EKG60" s="2"/>
      <c r="EKH60" s="2"/>
      <c r="EKI60" s="2"/>
      <c r="EKJ60" s="2"/>
      <c r="EKK60" s="2"/>
      <c r="EKL60" s="2"/>
      <c r="EKM60" s="2"/>
      <c r="EKN60" s="2"/>
      <c r="EKO60" s="2"/>
      <c r="EKP60" s="2"/>
      <c r="EKQ60" s="2"/>
      <c r="EKR60" s="2"/>
      <c r="EKS60" s="2"/>
      <c r="EKT60" s="2"/>
      <c r="EKU60" s="2"/>
      <c r="EKV60" s="2"/>
      <c r="EKW60" s="2"/>
      <c r="EKX60" s="2"/>
      <c r="EKY60" s="2"/>
      <c r="EKZ60" s="2"/>
      <c r="ELA60" s="2"/>
      <c r="ELB60" s="2"/>
      <c r="ELC60" s="2"/>
      <c r="ELD60" s="2"/>
      <c r="ELE60" s="2"/>
      <c r="ELF60" s="2"/>
      <c r="ELG60" s="2"/>
      <c r="ELH60" s="2"/>
      <c r="ELI60" s="2"/>
      <c r="ELJ60" s="2"/>
      <c r="ELK60" s="2"/>
      <c r="ELL60" s="2"/>
      <c r="ELM60" s="2"/>
      <c r="ELN60" s="2"/>
      <c r="ELO60" s="2"/>
      <c r="ELP60" s="2"/>
      <c r="ELQ60" s="2"/>
      <c r="ELR60" s="2"/>
      <c r="ELS60" s="2"/>
      <c r="ELT60" s="2"/>
      <c r="ELU60" s="2"/>
      <c r="ELV60" s="2"/>
      <c r="ELW60" s="2"/>
      <c r="ELX60" s="2"/>
      <c r="ELY60" s="2"/>
      <c r="ELZ60" s="2"/>
      <c r="EMA60" s="2"/>
      <c r="EMB60" s="2"/>
      <c r="EMC60" s="2"/>
      <c r="EMD60" s="2"/>
      <c r="EME60" s="2"/>
      <c r="EMF60" s="2"/>
      <c r="EMG60" s="2"/>
      <c r="EMH60" s="2"/>
      <c r="EMI60" s="2"/>
      <c r="EMJ60" s="2"/>
      <c r="EMK60" s="2"/>
      <c r="EML60" s="2"/>
      <c r="EMM60" s="2"/>
      <c r="EMN60" s="2"/>
      <c r="EMO60" s="2"/>
      <c r="EMP60" s="2"/>
      <c r="EMQ60" s="2"/>
      <c r="EMR60" s="2"/>
      <c r="EMS60" s="2"/>
      <c r="EMT60" s="2"/>
      <c r="EMU60" s="2"/>
      <c r="EMV60" s="2"/>
      <c r="EMW60" s="2"/>
      <c r="EMX60" s="2"/>
      <c r="EMY60" s="2"/>
      <c r="EMZ60" s="2"/>
      <c r="ENA60" s="2"/>
      <c r="ENB60" s="2"/>
      <c r="ENC60" s="2"/>
      <c r="END60" s="2"/>
      <c r="ENE60" s="2"/>
      <c r="ENF60" s="2"/>
      <c r="ENG60" s="2"/>
      <c r="ENH60" s="2"/>
      <c r="ENI60" s="2"/>
      <c r="ENJ60" s="2"/>
      <c r="ENK60" s="2"/>
      <c r="ENL60" s="2"/>
      <c r="ENM60" s="2"/>
      <c r="ENN60" s="2"/>
      <c r="ENO60" s="2"/>
      <c r="ENP60" s="2"/>
      <c r="ENQ60" s="2"/>
      <c r="ENR60" s="2"/>
      <c r="ENS60" s="2"/>
      <c r="ENT60" s="2"/>
      <c r="ENU60" s="2"/>
      <c r="ENV60" s="2"/>
      <c r="ENW60" s="2"/>
      <c r="ENX60" s="2"/>
      <c r="ENY60" s="2"/>
      <c r="ENZ60" s="2"/>
      <c r="EOA60" s="2"/>
      <c r="EOB60" s="2"/>
      <c r="EOC60" s="2"/>
      <c r="EOD60" s="2"/>
      <c r="EOE60" s="2"/>
      <c r="EOF60" s="2"/>
      <c r="EOG60" s="2"/>
      <c r="EOH60" s="2"/>
      <c r="EOI60" s="2"/>
      <c r="EOJ60" s="2"/>
      <c r="EOK60" s="2"/>
      <c r="EOL60" s="2"/>
      <c r="EOM60" s="2"/>
      <c r="EON60" s="2"/>
      <c r="EOO60" s="2"/>
      <c r="EOP60" s="2"/>
      <c r="EOQ60" s="2"/>
      <c r="EOR60" s="2"/>
      <c r="EOS60" s="2"/>
      <c r="EOT60" s="2"/>
      <c r="EOU60" s="2"/>
      <c r="EOV60" s="2"/>
      <c r="EOW60" s="2"/>
      <c r="EOX60" s="2"/>
      <c r="EOY60" s="2"/>
      <c r="EOZ60" s="2"/>
      <c r="EPA60" s="2"/>
      <c r="EPB60" s="2"/>
      <c r="EPC60" s="2"/>
      <c r="EPD60" s="2"/>
      <c r="EPE60" s="2"/>
      <c r="EPF60" s="2"/>
      <c r="EPG60" s="2"/>
      <c r="EPH60" s="2"/>
      <c r="EPI60" s="2"/>
      <c r="EPJ60" s="2"/>
      <c r="EPK60" s="2"/>
      <c r="EPL60" s="2"/>
      <c r="EPM60" s="2"/>
      <c r="EPN60" s="2"/>
      <c r="EPO60" s="2"/>
      <c r="EPP60" s="2"/>
      <c r="EPQ60" s="2"/>
      <c r="EPR60" s="2"/>
      <c r="EPS60" s="2"/>
      <c r="EPT60" s="2"/>
      <c r="EPU60" s="2"/>
      <c r="EPV60" s="2"/>
      <c r="EPW60" s="2"/>
      <c r="EPX60" s="2"/>
      <c r="EPY60" s="2"/>
      <c r="EPZ60" s="2"/>
      <c r="EQA60" s="2"/>
      <c r="EQB60" s="2"/>
      <c r="EQC60" s="2"/>
      <c r="EQD60" s="2"/>
      <c r="EQE60" s="2"/>
      <c r="EQF60" s="2"/>
      <c r="EQG60" s="2"/>
      <c r="EQH60" s="2"/>
      <c r="EQI60" s="2"/>
      <c r="EQJ60" s="2"/>
      <c r="EQK60" s="2"/>
      <c r="EQL60" s="2"/>
      <c r="EQM60" s="2"/>
      <c r="EQN60" s="2"/>
      <c r="EQO60" s="2"/>
      <c r="EQP60" s="2"/>
      <c r="EQQ60" s="2"/>
      <c r="EQR60" s="2"/>
      <c r="EQS60" s="2"/>
      <c r="EQT60" s="2"/>
      <c r="EQU60" s="2"/>
      <c r="EQV60" s="2"/>
      <c r="EQW60" s="2"/>
      <c r="EQX60" s="2"/>
      <c r="EQY60" s="2"/>
      <c r="EQZ60" s="2"/>
      <c r="ERA60" s="2"/>
      <c r="ERB60" s="2"/>
      <c r="ERC60" s="2"/>
      <c r="ERD60" s="2"/>
      <c r="ERE60" s="2"/>
      <c r="ERF60" s="2"/>
      <c r="ERG60" s="2"/>
      <c r="ERH60" s="2"/>
      <c r="ERI60" s="2"/>
      <c r="ERJ60" s="2"/>
      <c r="ERK60" s="2"/>
      <c r="ERL60" s="2"/>
      <c r="ERM60" s="2"/>
      <c r="ERN60" s="2"/>
      <c r="ERO60" s="2"/>
      <c r="ERP60" s="2"/>
      <c r="ERQ60" s="2"/>
      <c r="ERR60" s="2"/>
      <c r="ERS60" s="2"/>
      <c r="ERT60" s="2"/>
      <c r="ERU60" s="2"/>
      <c r="ERV60" s="2"/>
      <c r="ERW60" s="2"/>
      <c r="ERX60" s="2"/>
      <c r="ERY60" s="2"/>
      <c r="ERZ60" s="2"/>
      <c r="ESA60" s="2"/>
      <c r="ESB60" s="2"/>
      <c r="ESC60" s="2"/>
      <c r="ESD60" s="2"/>
      <c r="ESE60" s="2"/>
      <c r="ESF60" s="2"/>
      <c r="ESG60" s="2"/>
      <c r="ESH60" s="2"/>
      <c r="ESI60" s="2"/>
      <c r="ESJ60" s="2"/>
      <c r="ESK60" s="2"/>
      <c r="ESL60" s="2"/>
      <c r="ESM60" s="2"/>
      <c r="ESN60" s="2"/>
      <c r="ESO60" s="2"/>
      <c r="ESP60" s="2"/>
      <c r="ESQ60" s="2"/>
      <c r="ESR60" s="2"/>
      <c r="ESS60" s="2"/>
      <c r="EST60" s="2"/>
      <c r="ESU60" s="2"/>
      <c r="ESV60" s="2"/>
      <c r="ESW60" s="2"/>
      <c r="ESX60" s="2"/>
      <c r="ESY60" s="2"/>
      <c r="ESZ60" s="2"/>
      <c r="ETA60" s="2"/>
      <c r="ETB60" s="2"/>
      <c r="ETC60" s="2"/>
      <c r="ETD60" s="2"/>
      <c r="ETE60" s="2"/>
      <c r="ETF60" s="2"/>
      <c r="ETG60" s="2"/>
      <c r="ETH60" s="2"/>
      <c r="ETI60" s="2"/>
      <c r="ETJ60" s="2"/>
      <c r="ETK60" s="2"/>
      <c r="ETL60" s="2"/>
      <c r="ETM60" s="2"/>
      <c r="ETN60" s="2"/>
      <c r="ETO60" s="2"/>
      <c r="ETP60" s="2"/>
      <c r="ETQ60" s="2"/>
      <c r="ETR60" s="2"/>
      <c r="ETS60" s="2"/>
      <c r="ETT60" s="2"/>
      <c r="ETU60" s="2"/>
      <c r="ETV60" s="2"/>
      <c r="ETW60" s="2"/>
      <c r="ETX60" s="2"/>
      <c r="ETY60" s="2"/>
      <c r="ETZ60" s="2"/>
      <c r="EUA60" s="2"/>
      <c r="EUB60" s="2"/>
      <c r="EUC60" s="2"/>
      <c r="EUD60" s="2"/>
      <c r="EUE60" s="2"/>
      <c r="EUF60" s="2"/>
      <c r="EUG60" s="2"/>
      <c r="EUH60" s="2"/>
      <c r="EUI60" s="2"/>
      <c r="EUJ60" s="2"/>
      <c r="EUK60" s="2"/>
      <c r="EUL60" s="2"/>
      <c r="EUM60" s="2"/>
      <c r="EUN60" s="2"/>
      <c r="EUO60" s="2"/>
      <c r="EUP60" s="2"/>
      <c r="EUQ60" s="2"/>
      <c r="EUR60" s="2"/>
      <c r="EUS60" s="2"/>
      <c r="EUT60" s="2"/>
      <c r="EUU60" s="2"/>
      <c r="EUV60" s="2"/>
      <c r="EUW60" s="2"/>
      <c r="EUX60" s="2"/>
      <c r="EUY60" s="2"/>
      <c r="EUZ60" s="2"/>
      <c r="EVA60" s="2"/>
      <c r="EVB60" s="2"/>
      <c r="EVC60" s="2"/>
      <c r="EVD60" s="2"/>
      <c r="EVE60" s="2"/>
      <c r="EVF60" s="2"/>
      <c r="EVG60" s="2"/>
      <c r="EVH60" s="2"/>
      <c r="EVI60" s="2"/>
      <c r="EVJ60" s="2"/>
      <c r="EVK60" s="2"/>
      <c r="EVL60" s="2"/>
      <c r="EVM60" s="2"/>
      <c r="EVN60" s="2"/>
      <c r="EVO60" s="2"/>
      <c r="EVP60" s="2"/>
      <c r="EVQ60" s="2"/>
      <c r="EVR60" s="2"/>
      <c r="EVS60" s="2"/>
      <c r="EVT60" s="2"/>
      <c r="EVU60" s="2"/>
      <c r="EVV60" s="2"/>
      <c r="EVW60" s="2"/>
      <c r="EVX60" s="2"/>
      <c r="EVY60" s="2"/>
      <c r="EVZ60" s="2"/>
      <c r="EWA60" s="2"/>
      <c r="EWB60" s="2"/>
      <c r="EWC60" s="2"/>
      <c r="EWD60" s="2"/>
      <c r="EWE60" s="2"/>
      <c r="EWF60" s="2"/>
      <c r="EWG60" s="2"/>
      <c r="EWH60" s="2"/>
      <c r="EWI60" s="2"/>
      <c r="EWJ60" s="2"/>
      <c r="EWK60" s="2"/>
      <c r="EWL60" s="2"/>
      <c r="EWM60" s="2"/>
      <c r="EWN60" s="2"/>
      <c r="EWO60" s="2"/>
      <c r="EWP60" s="2"/>
      <c r="EWQ60" s="2"/>
      <c r="EWR60" s="2"/>
      <c r="EWS60" s="2"/>
      <c r="EWT60" s="2"/>
      <c r="EWU60" s="2"/>
      <c r="EWV60" s="2"/>
      <c r="EWW60" s="2"/>
      <c r="EWX60" s="2"/>
      <c r="EWY60" s="2"/>
      <c r="EWZ60" s="2"/>
      <c r="EXA60" s="2"/>
      <c r="EXB60" s="2"/>
      <c r="EXC60" s="2"/>
      <c r="EXD60" s="2"/>
      <c r="EXE60" s="2"/>
      <c r="EXF60" s="2"/>
      <c r="EXG60" s="2"/>
      <c r="EXH60" s="2"/>
      <c r="EXI60" s="2"/>
      <c r="EXJ60" s="2"/>
      <c r="EXK60" s="2"/>
      <c r="EXL60" s="2"/>
      <c r="EXM60" s="2"/>
      <c r="EXN60" s="2"/>
      <c r="EXO60" s="2"/>
      <c r="EXP60" s="2"/>
      <c r="EXQ60" s="2"/>
      <c r="EXR60" s="2"/>
      <c r="EXS60" s="2"/>
      <c r="EXT60" s="2"/>
      <c r="EXU60" s="2"/>
      <c r="EXV60" s="2"/>
      <c r="EXW60" s="2"/>
      <c r="EXX60" s="2"/>
      <c r="EXY60" s="2"/>
      <c r="EXZ60" s="2"/>
      <c r="EYA60" s="2"/>
      <c r="EYB60" s="2"/>
      <c r="EYC60" s="2"/>
      <c r="EYD60" s="2"/>
      <c r="EYE60" s="2"/>
      <c r="EYF60" s="2"/>
      <c r="EYG60" s="2"/>
      <c r="EYH60" s="2"/>
      <c r="EYI60" s="2"/>
      <c r="EYJ60" s="2"/>
      <c r="EYK60" s="2"/>
      <c r="EYL60" s="2"/>
      <c r="EYM60" s="2"/>
      <c r="EYN60" s="2"/>
      <c r="EYO60" s="2"/>
      <c r="EYP60" s="2"/>
      <c r="EYQ60" s="2"/>
      <c r="EYR60" s="2"/>
      <c r="EYS60" s="2"/>
      <c r="EYT60" s="2"/>
      <c r="EYU60" s="2"/>
      <c r="EYV60" s="2"/>
      <c r="EYW60" s="2"/>
      <c r="EYX60" s="2"/>
      <c r="EYY60" s="2"/>
      <c r="EYZ60" s="2"/>
      <c r="EZA60" s="2"/>
      <c r="EZB60" s="2"/>
      <c r="EZC60" s="2"/>
      <c r="EZD60" s="2"/>
      <c r="EZE60" s="2"/>
      <c r="EZF60" s="2"/>
      <c r="EZG60" s="2"/>
      <c r="EZH60" s="2"/>
      <c r="EZI60" s="2"/>
      <c r="EZJ60" s="2"/>
      <c r="EZK60" s="2"/>
      <c r="EZL60" s="2"/>
      <c r="EZM60" s="2"/>
      <c r="EZN60" s="2"/>
      <c r="EZO60" s="2"/>
      <c r="EZP60" s="2"/>
      <c r="EZQ60" s="2"/>
      <c r="EZR60" s="2"/>
      <c r="EZS60" s="2"/>
      <c r="EZT60" s="2"/>
      <c r="EZU60" s="2"/>
      <c r="EZV60" s="2"/>
      <c r="EZW60" s="2"/>
      <c r="EZX60" s="2"/>
      <c r="EZY60" s="2"/>
      <c r="EZZ60" s="2"/>
      <c r="FAA60" s="2"/>
      <c r="FAB60" s="2"/>
      <c r="FAC60" s="2"/>
      <c r="FAD60" s="2"/>
      <c r="FAE60" s="2"/>
      <c r="FAF60" s="2"/>
      <c r="FAG60" s="2"/>
      <c r="FAH60" s="2"/>
      <c r="FAI60" s="2"/>
      <c r="FAJ60" s="2"/>
      <c r="FAK60" s="2"/>
      <c r="FAL60" s="2"/>
      <c r="FAM60" s="2"/>
      <c r="FAN60" s="2"/>
      <c r="FAO60" s="2"/>
      <c r="FAP60" s="2"/>
      <c r="FAQ60" s="2"/>
      <c r="FAR60" s="2"/>
      <c r="FAS60" s="2"/>
      <c r="FAT60" s="2"/>
      <c r="FAU60" s="2"/>
      <c r="FAV60" s="2"/>
      <c r="FAW60" s="2"/>
      <c r="FAX60" s="2"/>
      <c r="FAY60" s="2"/>
      <c r="FAZ60" s="2"/>
      <c r="FBA60" s="2"/>
      <c r="FBB60" s="2"/>
      <c r="FBC60" s="2"/>
      <c r="FBD60" s="2"/>
      <c r="FBE60" s="2"/>
      <c r="FBF60" s="2"/>
      <c r="FBG60" s="2"/>
      <c r="FBH60" s="2"/>
      <c r="FBI60" s="2"/>
      <c r="FBJ60" s="2"/>
      <c r="FBK60" s="2"/>
      <c r="FBL60" s="2"/>
      <c r="FBM60" s="2"/>
      <c r="FBN60" s="2"/>
      <c r="FBO60" s="2"/>
      <c r="FBP60" s="2"/>
      <c r="FBQ60" s="2"/>
      <c r="FBR60" s="2"/>
      <c r="FBS60" s="2"/>
      <c r="FBT60" s="2"/>
      <c r="FBU60" s="2"/>
      <c r="FBV60" s="2"/>
      <c r="FBW60" s="2"/>
      <c r="FBX60" s="2"/>
      <c r="FBY60" s="2"/>
      <c r="FBZ60" s="2"/>
      <c r="FCA60" s="2"/>
      <c r="FCB60" s="2"/>
      <c r="FCC60" s="2"/>
      <c r="FCD60" s="2"/>
      <c r="FCE60" s="2"/>
      <c r="FCF60" s="2"/>
      <c r="FCG60" s="2"/>
      <c r="FCH60" s="2"/>
      <c r="FCI60" s="2"/>
      <c r="FCJ60" s="2"/>
      <c r="FCK60" s="2"/>
      <c r="FCL60" s="2"/>
      <c r="FCM60" s="2"/>
      <c r="FCN60" s="2"/>
      <c r="FCO60" s="2"/>
      <c r="FCP60" s="2"/>
      <c r="FCQ60" s="2"/>
      <c r="FCR60" s="2"/>
      <c r="FCS60" s="2"/>
      <c r="FCT60" s="2"/>
      <c r="FCU60" s="2"/>
      <c r="FCV60" s="2"/>
      <c r="FCW60" s="2"/>
      <c r="FCX60" s="2"/>
      <c r="FCY60" s="2"/>
      <c r="FCZ60" s="2"/>
      <c r="FDA60" s="2"/>
      <c r="FDB60" s="2"/>
      <c r="FDC60" s="2"/>
      <c r="FDD60" s="2"/>
      <c r="FDE60" s="2"/>
      <c r="FDF60" s="2"/>
      <c r="FDG60" s="2"/>
      <c r="FDH60" s="2"/>
      <c r="FDI60" s="2"/>
      <c r="FDJ60" s="2"/>
      <c r="FDK60" s="2"/>
      <c r="FDL60" s="2"/>
      <c r="FDM60" s="2"/>
      <c r="FDN60" s="2"/>
      <c r="FDO60" s="2"/>
      <c r="FDP60" s="2"/>
      <c r="FDQ60" s="2"/>
      <c r="FDR60" s="2"/>
      <c r="FDS60" s="2"/>
      <c r="FDT60" s="2"/>
      <c r="FDU60" s="2"/>
      <c r="FDV60" s="2"/>
      <c r="FDW60" s="2"/>
      <c r="FDX60" s="2"/>
      <c r="FDY60" s="2"/>
      <c r="FDZ60" s="2"/>
      <c r="FEA60" s="2"/>
      <c r="FEB60" s="2"/>
      <c r="FEC60" s="2"/>
      <c r="FED60" s="2"/>
      <c r="FEE60" s="2"/>
      <c r="FEF60" s="2"/>
      <c r="FEG60" s="2"/>
      <c r="FEH60" s="2"/>
      <c r="FEI60" s="2"/>
      <c r="FEJ60" s="2"/>
      <c r="FEK60" s="2"/>
      <c r="FEL60" s="2"/>
      <c r="FEM60" s="2"/>
      <c r="FEN60" s="2"/>
      <c r="FEO60" s="2"/>
      <c r="FEP60" s="2"/>
      <c r="FEQ60" s="2"/>
      <c r="FER60" s="2"/>
      <c r="FES60" s="2"/>
      <c r="FET60" s="2"/>
      <c r="FEU60" s="2"/>
      <c r="FEV60" s="2"/>
      <c r="FEW60" s="2"/>
      <c r="FEX60" s="2"/>
      <c r="FEY60" s="2"/>
      <c r="FEZ60" s="2"/>
      <c r="FFA60" s="2"/>
      <c r="FFB60" s="2"/>
      <c r="FFC60" s="2"/>
      <c r="FFD60" s="2"/>
      <c r="FFE60" s="2"/>
      <c r="FFF60" s="2"/>
      <c r="FFG60" s="2"/>
      <c r="FFH60" s="2"/>
      <c r="FFI60" s="2"/>
      <c r="FFJ60" s="2"/>
      <c r="FFK60" s="2"/>
      <c r="FFL60" s="2"/>
      <c r="FFM60" s="2"/>
      <c r="FFN60" s="2"/>
      <c r="FFO60" s="2"/>
      <c r="FFP60" s="2"/>
      <c r="FFQ60" s="2"/>
      <c r="FFR60" s="2"/>
      <c r="FFS60" s="2"/>
      <c r="FFT60" s="2"/>
      <c r="FFU60" s="2"/>
      <c r="FFV60" s="2"/>
      <c r="FFW60" s="2"/>
      <c r="FFX60" s="2"/>
      <c r="FFY60" s="2"/>
      <c r="FFZ60" s="2"/>
      <c r="FGA60" s="2"/>
      <c r="FGB60" s="2"/>
      <c r="FGC60" s="2"/>
      <c r="FGD60" s="2"/>
      <c r="FGE60" s="2"/>
      <c r="FGF60" s="2"/>
      <c r="FGG60" s="2"/>
      <c r="FGH60" s="2"/>
      <c r="FGI60" s="2"/>
      <c r="FGJ60" s="2"/>
      <c r="FGK60" s="2"/>
      <c r="FGL60" s="2"/>
      <c r="FGM60" s="2"/>
      <c r="FGN60" s="2"/>
      <c r="FGO60" s="2"/>
      <c r="FGP60" s="2"/>
      <c r="FGQ60" s="2"/>
      <c r="FGR60" s="2"/>
      <c r="FGS60" s="2"/>
      <c r="FGT60" s="2"/>
      <c r="FGU60" s="2"/>
      <c r="FGV60" s="2"/>
      <c r="FGW60" s="2"/>
      <c r="FGX60" s="2"/>
      <c r="FGY60" s="2"/>
      <c r="FGZ60" s="2"/>
      <c r="FHA60" s="2"/>
      <c r="FHB60" s="2"/>
      <c r="FHC60" s="2"/>
      <c r="FHD60" s="2"/>
      <c r="FHE60" s="2"/>
      <c r="FHF60" s="2"/>
      <c r="FHG60" s="2"/>
      <c r="FHH60" s="2"/>
      <c r="FHI60" s="2"/>
      <c r="FHJ60" s="2"/>
      <c r="FHK60" s="2"/>
      <c r="FHL60" s="2"/>
      <c r="FHM60" s="2"/>
      <c r="FHN60" s="2"/>
      <c r="FHO60" s="2"/>
      <c r="FHP60" s="2"/>
      <c r="FHQ60" s="2"/>
      <c r="FHR60" s="2"/>
      <c r="FHS60" s="2"/>
      <c r="FHT60" s="2"/>
      <c r="FHU60" s="2"/>
      <c r="FHV60" s="2"/>
      <c r="FHW60" s="2"/>
      <c r="FHX60" s="2"/>
      <c r="FHY60" s="2"/>
      <c r="FHZ60" s="2"/>
      <c r="FIA60" s="2"/>
      <c r="FIB60" s="2"/>
      <c r="FIC60" s="2"/>
      <c r="FID60" s="2"/>
      <c r="FIE60" s="2"/>
      <c r="FIF60" s="2"/>
      <c r="FIG60" s="2"/>
      <c r="FIH60" s="2"/>
      <c r="FII60" s="2"/>
      <c r="FIJ60" s="2"/>
      <c r="FIK60" s="2"/>
      <c r="FIL60" s="2"/>
      <c r="FIM60" s="2"/>
      <c r="FIN60" s="2"/>
      <c r="FIO60" s="2"/>
      <c r="FIP60" s="2"/>
      <c r="FIQ60" s="2"/>
      <c r="FIR60" s="2"/>
      <c r="FIS60" s="2"/>
      <c r="FIT60" s="2"/>
      <c r="FIU60" s="2"/>
      <c r="FIV60" s="2"/>
      <c r="FIW60" s="2"/>
      <c r="FIX60" s="2"/>
      <c r="FIY60" s="2"/>
      <c r="FIZ60" s="2"/>
      <c r="FJA60" s="2"/>
      <c r="FJB60" s="2"/>
      <c r="FJC60" s="2"/>
      <c r="FJD60" s="2"/>
      <c r="FJE60" s="2"/>
      <c r="FJF60" s="2"/>
      <c r="FJG60" s="2"/>
      <c r="FJH60" s="2"/>
      <c r="FJI60" s="2"/>
      <c r="FJJ60" s="2"/>
      <c r="FJK60" s="2"/>
      <c r="FJL60" s="2"/>
      <c r="FJM60" s="2"/>
      <c r="FJN60" s="2"/>
      <c r="FJO60" s="2"/>
      <c r="FJP60" s="2"/>
      <c r="FJQ60" s="2"/>
      <c r="FJR60" s="2"/>
      <c r="FJS60" s="2"/>
      <c r="FJT60" s="2"/>
      <c r="FJU60" s="2"/>
      <c r="FJV60" s="2"/>
      <c r="FJW60" s="2"/>
      <c r="FJX60" s="2"/>
      <c r="FJY60" s="2"/>
      <c r="FJZ60" s="2"/>
      <c r="FKA60" s="2"/>
      <c r="FKB60" s="2"/>
      <c r="FKC60" s="2"/>
      <c r="FKD60" s="2"/>
      <c r="FKE60" s="2"/>
      <c r="FKF60" s="2"/>
      <c r="FKG60" s="2"/>
      <c r="FKH60" s="2"/>
      <c r="FKI60" s="2"/>
      <c r="FKJ60" s="2"/>
      <c r="FKK60" s="2"/>
      <c r="FKL60" s="2"/>
      <c r="FKM60" s="2"/>
      <c r="FKN60" s="2"/>
      <c r="FKO60" s="2"/>
      <c r="FKP60" s="2"/>
      <c r="FKQ60" s="2"/>
      <c r="FKR60" s="2"/>
      <c r="FKS60" s="2"/>
      <c r="FKT60" s="2"/>
      <c r="FKU60" s="2"/>
      <c r="FKV60" s="2"/>
      <c r="FKW60" s="2"/>
      <c r="FKX60" s="2"/>
      <c r="FKY60" s="2"/>
      <c r="FKZ60" s="2"/>
      <c r="FLA60" s="2"/>
      <c r="FLB60" s="2"/>
      <c r="FLC60" s="2"/>
      <c r="FLD60" s="2"/>
      <c r="FLE60" s="2"/>
      <c r="FLF60" s="2"/>
      <c r="FLG60" s="2"/>
      <c r="FLH60" s="2"/>
      <c r="FLI60" s="2"/>
      <c r="FLJ60" s="2"/>
      <c r="FLK60" s="2"/>
      <c r="FLL60" s="2"/>
      <c r="FLM60" s="2"/>
      <c r="FLN60" s="2"/>
      <c r="FLO60" s="2"/>
      <c r="FLP60" s="2"/>
      <c r="FLQ60" s="2"/>
      <c r="FLR60" s="2"/>
      <c r="FLS60" s="2"/>
      <c r="FLT60" s="2"/>
      <c r="FLU60" s="2"/>
      <c r="FLV60" s="2"/>
      <c r="FLW60" s="2"/>
      <c r="FLX60" s="2"/>
      <c r="FLY60" s="2"/>
      <c r="FLZ60" s="2"/>
      <c r="FMA60" s="2"/>
      <c r="FMB60" s="2"/>
      <c r="FMC60" s="2"/>
      <c r="FMD60" s="2"/>
      <c r="FME60" s="2"/>
      <c r="FMF60" s="2"/>
      <c r="FMG60" s="2"/>
      <c r="FMH60" s="2"/>
      <c r="FMI60" s="2"/>
      <c r="FMJ60" s="2"/>
      <c r="FMK60" s="2"/>
      <c r="FML60" s="2"/>
      <c r="FMM60" s="2"/>
      <c r="FMN60" s="2"/>
      <c r="FMO60" s="2"/>
      <c r="FMP60" s="2"/>
      <c r="FMQ60" s="2"/>
      <c r="FMR60" s="2"/>
      <c r="FMS60" s="2"/>
      <c r="FMT60" s="2"/>
      <c r="FMU60" s="2"/>
      <c r="FMV60" s="2"/>
      <c r="FMW60" s="2"/>
      <c r="FMX60" s="2"/>
      <c r="FMY60" s="2"/>
      <c r="FMZ60" s="2"/>
      <c r="FNA60" s="2"/>
      <c r="FNB60" s="2"/>
      <c r="FNC60" s="2"/>
      <c r="FND60" s="2"/>
      <c r="FNE60" s="2"/>
      <c r="FNF60" s="2"/>
      <c r="FNG60" s="2"/>
      <c r="FNH60" s="2"/>
      <c r="FNI60" s="2"/>
      <c r="FNJ60" s="2"/>
      <c r="FNK60" s="2"/>
      <c r="FNL60" s="2"/>
      <c r="FNM60" s="2"/>
      <c r="FNN60" s="2"/>
      <c r="FNO60" s="2"/>
      <c r="FNP60" s="2"/>
      <c r="FNQ60" s="2"/>
      <c r="FNR60" s="2"/>
      <c r="FNS60" s="2"/>
      <c r="FNT60" s="2"/>
      <c r="FNU60" s="2"/>
      <c r="FNV60" s="2"/>
      <c r="FNW60" s="2"/>
      <c r="FNX60" s="2"/>
      <c r="FNY60" s="2"/>
      <c r="FNZ60" s="2"/>
      <c r="FOA60" s="2"/>
      <c r="FOB60" s="2"/>
      <c r="FOC60" s="2"/>
      <c r="FOD60" s="2"/>
      <c r="FOE60" s="2"/>
      <c r="FOF60" s="2"/>
      <c r="FOG60" s="2"/>
      <c r="FOH60" s="2"/>
      <c r="FOI60" s="2"/>
      <c r="FOJ60" s="2"/>
      <c r="FOK60" s="2"/>
      <c r="FOL60" s="2"/>
      <c r="FOM60" s="2"/>
      <c r="FON60" s="2"/>
      <c r="FOO60" s="2"/>
      <c r="FOP60" s="2"/>
      <c r="FOQ60" s="2"/>
      <c r="FOR60" s="2"/>
      <c r="FOS60" s="2"/>
      <c r="FOT60" s="2"/>
      <c r="FOU60" s="2"/>
      <c r="FOV60" s="2"/>
      <c r="FOW60" s="2"/>
      <c r="FOX60" s="2"/>
      <c r="FOY60" s="2"/>
      <c r="FOZ60" s="2"/>
      <c r="FPA60" s="2"/>
      <c r="FPB60" s="2"/>
      <c r="FPC60" s="2"/>
      <c r="FPD60" s="2"/>
      <c r="FPE60" s="2"/>
      <c r="FPF60" s="2"/>
      <c r="FPG60" s="2"/>
      <c r="FPH60" s="2"/>
      <c r="FPI60" s="2"/>
      <c r="FPJ60" s="2"/>
      <c r="FPK60" s="2"/>
      <c r="FPL60" s="2"/>
      <c r="FPM60" s="2"/>
      <c r="FPN60" s="2"/>
      <c r="FPO60" s="2"/>
      <c r="FPP60" s="2"/>
      <c r="FPQ60" s="2"/>
      <c r="FPR60" s="2"/>
      <c r="FPS60" s="2"/>
      <c r="FPT60" s="2"/>
      <c r="FPU60" s="2"/>
      <c r="FPV60" s="2"/>
      <c r="FPW60" s="2"/>
      <c r="FPX60" s="2"/>
      <c r="FPY60" s="2"/>
      <c r="FPZ60" s="2"/>
      <c r="FQA60" s="2"/>
      <c r="FQB60" s="2"/>
      <c r="FQC60" s="2"/>
      <c r="FQD60" s="2"/>
      <c r="FQE60" s="2"/>
      <c r="FQF60" s="2"/>
      <c r="FQG60" s="2"/>
      <c r="FQH60" s="2"/>
      <c r="FQI60" s="2"/>
      <c r="FQJ60" s="2"/>
      <c r="FQK60" s="2"/>
      <c r="FQL60" s="2"/>
      <c r="FQM60" s="2"/>
      <c r="FQN60" s="2"/>
      <c r="FQO60" s="2"/>
      <c r="FQP60" s="2"/>
      <c r="FQQ60" s="2"/>
      <c r="FQR60" s="2"/>
      <c r="FQS60" s="2"/>
      <c r="FQT60" s="2"/>
      <c r="FQU60" s="2"/>
      <c r="FQV60" s="2"/>
      <c r="FQW60" s="2"/>
      <c r="FQX60" s="2"/>
      <c r="FQY60" s="2"/>
      <c r="FQZ60" s="2"/>
      <c r="FRA60" s="2"/>
      <c r="FRB60" s="2"/>
      <c r="FRC60" s="2"/>
      <c r="FRD60" s="2"/>
      <c r="FRE60" s="2"/>
      <c r="FRF60" s="2"/>
      <c r="FRG60" s="2"/>
      <c r="FRH60" s="2"/>
      <c r="FRI60" s="2"/>
      <c r="FRJ60" s="2"/>
      <c r="FRK60" s="2"/>
      <c r="FRL60" s="2"/>
      <c r="FRM60" s="2"/>
      <c r="FRN60" s="2"/>
      <c r="FRO60" s="2"/>
      <c r="FRP60" s="2"/>
      <c r="FRQ60" s="2"/>
      <c r="FRR60" s="2"/>
      <c r="FRS60" s="2"/>
      <c r="FRT60" s="2"/>
      <c r="FRU60" s="2"/>
      <c r="FRV60" s="2"/>
      <c r="FRW60" s="2"/>
      <c r="FRX60" s="2"/>
      <c r="FRY60" s="2"/>
      <c r="FRZ60" s="2"/>
      <c r="FSA60" s="2"/>
      <c r="FSB60" s="2"/>
      <c r="FSC60" s="2"/>
      <c r="FSD60" s="2"/>
      <c r="FSE60" s="2"/>
      <c r="FSF60" s="2"/>
      <c r="FSG60" s="2"/>
      <c r="FSH60" s="2"/>
      <c r="FSI60" s="2"/>
      <c r="FSJ60" s="2"/>
      <c r="FSK60" s="2"/>
      <c r="FSL60" s="2"/>
      <c r="FSM60" s="2"/>
      <c r="FSN60" s="2"/>
      <c r="FSO60" s="2"/>
      <c r="FSP60" s="2"/>
      <c r="FSQ60" s="2"/>
      <c r="FSR60" s="2"/>
      <c r="FSS60" s="2"/>
      <c r="FST60" s="2"/>
      <c r="FSU60" s="2"/>
      <c r="FSV60" s="2"/>
      <c r="FSW60" s="2"/>
      <c r="FSX60" s="2"/>
      <c r="FSY60" s="2"/>
      <c r="FSZ60" s="2"/>
      <c r="FTA60" s="2"/>
      <c r="FTB60" s="2"/>
      <c r="FTC60" s="2"/>
      <c r="FTD60" s="2"/>
      <c r="FTE60" s="2"/>
      <c r="FTF60" s="2"/>
      <c r="FTG60" s="2"/>
      <c r="FTH60" s="2"/>
      <c r="FTI60" s="2"/>
      <c r="FTJ60" s="2"/>
      <c r="FTK60" s="2"/>
      <c r="FTL60" s="2"/>
      <c r="FTM60" s="2"/>
      <c r="FTN60" s="2"/>
      <c r="FTO60" s="2"/>
      <c r="FTP60" s="2"/>
      <c r="FTQ60" s="2"/>
      <c r="FTR60" s="2"/>
      <c r="FTS60" s="2"/>
      <c r="FTT60" s="2"/>
      <c r="FTU60" s="2"/>
      <c r="FTV60" s="2"/>
      <c r="FTW60" s="2"/>
      <c r="FTX60" s="2"/>
      <c r="FTY60" s="2"/>
      <c r="FTZ60" s="2"/>
      <c r="FUA60" s="2"/>
      <c r="FUB60" s="2"/>
      <c r="FUC60" s="2"/>
      <c r="FUD60" s="2"/>
      <c r="FUE60" s="2"/>
      <c r="FUF60" s="2"/>
      <c r="FUG60" s="2"/>
      <c r="FUH60" s="2"/>
      <c r="FUI60" s="2"/>
      <c r="FUJ60" s="2"/>
      <c r="FUK60" s="2"/>
      <c r="FUL60" s="2"/>
      <c r="FUM60" s="2"/>
      <c r="FUN60" s="2"/>
      <c r="FUO60" s="2"/>
      <c r="FUP60" s="2"/>
      <c r="FUQ60" s="2"/>
      <c r="FUR60" s="2"/>
      <c r="FUS60" s="2"/>
      <c r="FUT60" s="2"/>
      <c r="FUU60" s="2"/>
      <c r="FUV60" s="2"/>
      <c r="FUW60" s="2"/>
      <c r="FUX60" s="2"/>
      <c r="FUY60" s="2"/>
      <c r="FUZ60" s="2"/>
      <c r="FVA60" s="2"/>
      <c r="FVB60" s="2"/>
      <c r="FVC60" s="2"/>
      <c r="FVD60" s="2"/>
      <c r="FVE60" s="2"/>
      <c r="FVF60" s="2"/>
      <c r="FVG60" s="2"/>
      <c r="FVH60" s="2"/>
      <c r="FVI60" s="2"/>
      <c r="FVJ60" s="2"/>
      <c r="FVK60" s="2"/>
      <c r="FVL60" s="2"/>
      <c r="FVM60" s="2"/>
      <c r="FVN60" s="2"/>
      <c r="FVO60" s="2"/>
      <c r="FVP60" s="2"/>
      <c r="FVQ60" s="2"/>
      <c r="FVR60" s="2"/>
      <c r="FVS60" s="2"/>
      <c r="FVT60" s="2"/>
      <c r="FVU60" s="2"/>
      <c r="FVV60" s="2"/>
      <c r="FVW60" s="2"/>
      <c r="FVX60" s="2"/>
      <c r="FVY60" s="2"/>
      <c r="FVZ60" s="2"/>
      <c r="FWA60" s="2"/>
      <c r="FWB60" s="2"/>
      <c r="FWC60" s="2"/>
      <c r="FWD60" s="2"/>
      <c r="FWE60" s="2"/>
      <c r="FWF60" s="2"/>
      <c r="FWG60" s="2"/>
      <c r="FWH60" s="2"/>
      <c r="FWI60" s="2"/>
      <c r="FWJ60" s="2"/>
      <c r="FWK60" s="2"/>
      <c r="FWL60" s="2"/>
      <c r="FWM60" s="2"/>
      <c r="FWN60" s="2"/>
      <c r="FWO60" s="2"/>
      <c r="FWP60" s="2"/>
      <c r="FWQ60" s="2"/>
      <c r="FWR60" s="2"/>
      <c r="FWS60" s="2"/>
      <c r="FWT60" s="2"/>
      <c r="FWU60" s="2"/>
      <c r="FWV60" s="2"/>
      <c r="FWW60" s="2"/>
      <c r="FWX60" s="2"/>
      <c r="FWY60" s="2"/>
      <c r="FWZ60" s="2"/>
      <c r="FXA60" s="2"/>
      <c r="FXB60" s="2"/>
      <c r="FXC60" s="2"/>
      <c r="FXD60" s="2"/>
      <c r="FXE60" s="2"/>
      <c r="FXF60" s="2"/>
      <c r="FXG60" s="2"/>
      <c r="FXH60" s="2"/>
      <c r="FXI60" s="2"/>
      <c r="FXJ60" s="2"/>
      <c r="FXK60" s="2"/>
      <c r="FXL60" s="2"/>
      <c r="FXM60" s="2"/>
      <c r="FXN60" s="2"/>
      <c r="FXO60" s="2"/>
      <c r="FXP60" s="2"/>
      <c r="FXQ60" s="2"/>
      <c r="FXR60" s="2"/>
      <c r="FXS60" s="2"/>
      <c r="FXT60" s="2"/>
      <c r="FXU60" s="2"/>
      <c r="FXV60" s="2"/>
      <c r="FXW60" s="2"/>
      <c r="FXX60" s="2"/>
      <c r="FXY60" s="2"/>
      <c r="FXZ60" s="2"/>
      <c r="FYA60" s="2"/>
      <c r="FYB60" s="2"/>
      <c r="FYC60" s="2"/>
      <c r="FYD60" s="2"/>
      <c r="FYE60" s="2"/>
      <c r="FYF60" s="2"/>
      <c r="FYG60" s="2"/>
      <c r="FYH60" s="2"/>
      <c r="FYI60" s="2"/>
      <c r="FYJ60" s="2"/>
      <c r="FYK60" s="2"/>
      <c r="FYL60" s="2"/>
      <c r="FYM60" s="2"/>
      <c r="FYN60" s="2"/>
      <c r="FYO60" s="2"/>
      <c r="FYP60" s="2"/>
      <c r="FYQ60" s="2"/>
      <c r="FYR60" s="2"/>
      <c r="FYS60" s="2"/>
      <c r="FYT60" s="2"/>
      <c r="FYU60" s="2"/>
      <c r="FYV60" s="2"/>
      <c r="FYW60" s="2"/>
      <c r="FYX60" s="2"/>
      <c r="FYY60" s="2"/>
      <c r="FYZ60" s="2"/>
      <c r="FZA60" s="2"/>
      <c r="FZB60" s="2"/>
      <c r="FZC60" s="2"/>
      <c r="FZD60" s="2"/>
      <c r="FZE60" s="2"/>
      <c r="FZF60" s="2"/>
      <c r="FZG60" s="2"/>
      <c r="FZH60" s="2"/>
      <c r="FZI60" s="2"/>
      <c r="FZJ60" s="2"/>
      <c r="FZK60" s="2"/>
      <c r="FZL60" s="2"/>
      <c r="FZM60" s="2"/>
      <c r="FZN60" s="2"/>
      <c r="FZO60" s="2"/>
      <c r="FZP60" s="2"/>
      <c r="FZQ60" s="2"/>
      <c r="FZR60" s="2"/>
      <c r="FZS60" s="2"/>
      <c r="FZT60" s="2"/>
      <c r="FZU60" s="2"/>
      <c r="FZV60" s="2"/>
      <c r="FZW60" s="2"/>
      <c r="FZX60" s="2"/>
      <c r="FZY60" s="2"/>
      <c r="FZZ60" s="2"/>
      <c r="GAA60" s="2"/>
      <c r="GAB60" s="2"/>
      <c r="GAC60" s="2"/>
      <c r="GAD60" s="2"/>
      <c r="GAE60" s="2"/>
      <c r="GAF60" s="2"/>
      <c r="GAG60" s="2"/>
      <c r="GAH60" s="2"/>
      <c r="GAI60" s="2"/>
      <c r="GAJ60" s="2"/>
      <c r="GAK60" s="2"/>
      <c r="GAL60" s="2"/>
      <c r="GAM60" s="2"/>
      <c r="GAN60" s="2"/>
      <c r="GAO60" s="2"/>
      <c r="GAP60" s="2"/>
      <c r="GAQ60" s="2"/>
      <c r="GAR60" s="2"/>
      <c r="GAS60" s="2"/>
      <c r="GAT60" s="2"/>
      <c r="GAU60" s="2"/>
      <c r="GAV60" s="2"/>
      <c r="GAW60" s="2"/>
      <c r="GAX60" s="2"/>
      <c r="GAY60" s="2"/>
      <c r="GAZ60" s="2"/>
      <c r="GBA60" s="2"/>
      <c r="GBB60" s="2"/>
      <c r="GBC60" s="2"/>
      <c r="GBD60" s="2"/>
      <c r="GBE60" s="2"/>
      <c r="GBF60" s="2"/>
      <c r="GBG60" s="2"/>
      <c r="GBH60" s="2"/>
      <c r="GBI60" s="2"/>
      <c r="GBJ60" s="2"/>
      <c r="GBK60" s="2"/>
      <c r="GBL60" s="2"/>
      <c r="GBM60" s="2"/>
      <c r="GBN60" s="2"/>
      <c r="GBO60" s="2"/>
      <c r="GBP60" s="2"/>
      <c r="GBQ60" s="2"/>
      <c r="GBR60" s="2"/>
      <c r="GBS60" s="2"/>
      <c r="GBT60" s="2"/>
      <c r="GBU60" s="2"/>
      <c r="GBV60" s="2"/>
      <c r="GBW60" s="2"/>
      <c r="GBX60" s="2"/>
      <c r="GBY60" s="2"/>
      <c r="GBZ60" s="2"/>
      <c r="GCA60" s="2"/>
      <c r="GCB60" s="2"/>
      <c r="GCC60" s="2"/>
      <c r="GCD60" s="2"/>
      <c r="GCE60" s="2"/>
      <c r="GCF60" s="2"/>
      <c r="GCG60" s="2"/>
      <c r="GCH60" s="2"/>
      <c r="GCI60" s="2"/>
      <c r="GCJ60" s="2"/>
      <c r="GCK60" s="2"/>
      <c r="GCL60" s="2"/>
      <c r="GCM60" s="2"/>
      <c r="GCN60" s="2"/>
      <c r="GCO60" s="2"/>
      <c r="GCP60" s="2"/>
      <c r="GCQ60" s="2"/>
      <c r="GCR60" s="2"/>
      <c r="GCS60" s="2"/>
      <c r="GCT60" s="2"/>
      <c r="GCU60" s="2"/>
      <c r="GCV60" s="2"/>
      <c r="GCW60" s="2"/>
      <c r="GCX60" s="2"/>
      <c r="GCY60" s="2"/>
      <c r="GCZ60" s="2"/>
      <c r="GDA60" s="2"/>
      <c r="GDB60" s="2"/>
      <c r="GDC60" s="2"/>
      <c r="GDD60" s="2"/>
      <c r="GDE60" s="2"/>
      <c r="GDF60" s="2"/>
      <c r="GDG60" s="2"/>
      <c r="GDH60" s="2"/>
      <c r="GDI60" s="2"/>
      <c r="GDJ60" s="2"/>
      <c r="GDK60" s="2"/>
      <c r="GDL60" s="2"/>
      <c r="GDM60" s="2"/>
      <c r="GDN60" s="2"/>
      <c r="GDO60" s="2"/>
      <c r="GDP60" s="2"/>
      <c r="GDQ60" s="2"/>
      <c r="GDR60" s="2"/>
      <c r="GDS60" s="2"/>
      <c r="GDT60" s="2"/>
      <c r="GDU60" s="2"/>
      <c r="GDV60" s="2"/>
      <c r="GDW60" s="2"/>
      <c r="GDX60" s="2"/>
      <c r="GDY60" s="2"/>
      <c r="GDZ60" s="2"/>
      <c r="GEA60" s="2"/>
      <c r="GEB60" s="2"/>
      <c r="GEC60" s="2"/>
      <c r="GED60" s="2"/>
      <c r="GEE60" s="2"/>
      <c r="GEF60" s="2"/>
      <c r="GEG60" s="2"/>
      <c r="GEH60" s="2"/>
      <c r="GEI60" s="2"/>
      <c r="GEJ60" s="2"/>
      <c r="GEK60" s="2"/>
      <c r="GEL60" s="2"/>
      <c r="GEM60" s="2"/>
      <c r="GEN60" s="2"/>
      <c r="GEO60" s="2"/>
      <c r="GEP60" s="2"/>
      <c r="GEQ60" s="2"/>
      <c r="GER60" s="2"/>
      <c r="GES60" s="2"/>
      <c r="GET60" s="2"/>
      <c r="GEU60" s="2"/>
      <c r="GEV60" s="2"/>
      <c r="GEW60" s="2"/>
      <c r="GEX60" s="2"/>
      <c r="GEY60" s="2"/>
      <c r="GEZ60" s="2"/>
      <c r="GFA60" s="2"/>
      <c r="GFB60" s="2"/>
      <c r="GFC60" s="2"/>
      <c r="GFD60" s="2"/>
      <c r="GFE60" s="2"/>
      <c r="GFF60" s="2"/>
      <c r="GFG60" s="2"/>
      <c r="GFH60" s="2"/>
      <c r="GFI60" s="2"/>
      <c r="GFJ60" s="2"/>
      <c r="GFK60" s="2"/>
      <c r="GFL60" s="2"/>
      <c r="GFM60" s="2"/>
      <c r="GFN60" s="2"/>
      <c r="GFO60" s="2"/>
      <c r="GFP60" s="2"/>
      <c r="GFQ60" s="2"/>
      <c r="GFR60" s="2"/>
      <c r="GFS60" s="2"/>
      <c r="GFT60" s="2"/>
      <c r="GFU60" s="2"/>
      <c r="GFV60" s="2"/>
      <c r="GFW60" s="2"/>
      <c r="GFX60" s="2"/>
      <c r="GFY60" s="2"/>
      <c r="GFZ60" s="2"/>
      <c r="GGA60" s="2"/>
      <c r="GGB60" s="2"/>
      <c r="GGC60" s="2"/>
      <c r="GGD60" s="2"/>
      <c r="GGE60" s="2"/>
      <c r="GGF60" s="2"/>
      <c r="GGG60" s="2"/>
      <c r="GGH60" s="2"/>
      <c r="GGI60" s="2"/>
      <c r="GGJ60" s="2"/>
      <c r="GGK60" s="2"/>
      <c r="GGL60" s="2"/>
      <c r="GGM60" s="2"/>
      <c r="GGN60" s="2"/>
      <c r="GGO60" s="2"/>
      <c r="GGP60" s="2"/>
      <c r="GGQ60" s="2"/>
      <c r="GGR60" s="2"/>
      <c r="GGS60" s="2"/>
      <c r="GGT60" s="2"/>
      <c r="GGU60" s="2"/>
      <c r="GGV60" s="2"/>
      <c r="GGW60" s="2"/>
      <c r="GGX60" s="2"/>
      <c r="GGY60" s="2"/>
      <c r="GGZ60" s="2"/>
      <c r="GHA60" s="2"/>
      <c r="GHB60" s="2"/>
      <c r="GHC60" s="2"/>
      <c r="GHD60" s="2"/>
      <c r="GHE60" s="2"/>
      <c r="GHF60" s="2"/>
      <c r="GHG60" s="2"/>
      <c r="GHH60" s="2"/>
      <c r="GHI60" s="2"/>
      <c r="GHJ60" s="2"/>
      <c r="GHK60" s="2"/>
      <c r="GHL60" s="2"/>
      <c r="GHM60" s="2"/>
      <c r="GHN60" s="2"/>
      <c r="GHO60" s="2"/>
      <c r="GHP60" s="2"/>
      <c r="GHQ60" s="2"/>
      <c r="GHR60" s="2"/>
      <c r="GHS60" s="2"/>
      <c r="GHT60" s="2"/>
      <c r="GHU60" s="2"/>
      <c r="GHV60" s="2"/>
      <c r="GHW60" s="2"/>
      <c r="GHX60" s="2"/>
      <c r="GHY60" s="2"/>
      <c r="GHZ60" s="2"/>
      <c r="GIA60" s="2"/>
      <c r="GIB60" s="2"/>
      <c r="GIC60" s="2"/>
      <c r="GID60" s="2"/>
      <c r="GIE60" s="2"/>
      <c r="GIF60" s="2"/>
      <c r="GIG60" s="2"/>
      <c r="GIH60" s="2"/>
      <c r="GII60" s="2"/>
      <c r="GIJ60" s="2"/>
      <c r="GIK60" s="2"/>
      <c r="GIL60" s="2"/>
      <c r="GIM60" s="2"/>
      <c r="GIN60" s="2"/>
      <c r="GIO60" s="2"/>
      <c r="GIP60" s="2"/>
      <c r="GIQ60" s="2"/>
      <c r="GIR60" s="2"/>
      <c r="GIS60" s="2"/>
      <c r="GIT60" s="2"/>
      <c r="GIU60" s="2"/>
      <c r="GIV60" s="2"/>
      <c r="GIW60" s="2"/>
      <c r="GIX60" s="2"/>
      <c r="GIY60" s="2"/>
      <c r="GIZ60" s="2"/>
      <c r="GJA60" s="2"/>
      <c r="GJB60" s="2"/>
      <c r="GJC60" s="2"/>
      <c r="GJD60" s="2"/>
      <c r="GJE60" s="2"/>
      <c r="GJF60" s="2"/>
      <c r="GJG60" s="2"/>
      <c r="GJH60" s="2"/>
      <c r="GJI60" s="2"/>
      <c r="GJJ60" s="2"/>
      <c r="GJK60" s="2"/>
      <c r="GJL60" s="2"/>
      <c r="GJM60" s="2"/>
      <c r="GJN60" s="2"/>
      <c r="GJO60" s="2"/>
      <c r="GJP60" s="2"/>
      <c r="GJQ60" s="2"/>
      <c r="GJR60" s="2"/>
      <c r="GJS60" s="2"/>
      <c r="GJT60" s="2"/>
      <c r="GJU60" s="2"/>
      <c r="GJV60" s="2"/>
      <c r="GJW60" s="2"/>
      <c r="GJX60" s="2"/>
      <c r="GJY60" s="2"/>
      <c r="GJZ60" s="2"/>
      <c r="GKA60" s="2"/>
      <c r="GKB60" s="2"/>
      <c r="GKC60" s="2"/>
      <c r="GKD60" s="2"/>
      <c r="GKE60" s="2"/>
      <c r="GKF60" s="2"/>
      <c r="GKG60" s="2"/>
      <c r="GKH60" s="2"/>
      <c r="GKI60" s="2"/>
      <c r="GKJ60" s="2"/>
      <c r="GKK60" s="2"/>
      <c r="GKL60" s="2"/>
      <c r="GKM60" s="2"/>
      <c r="GKN60" s="2"/>
      <c r="GKO60" s="2"/>
      <c r="GKP60" s="2"/>
      <c r="GKQ60" s="2"/>
      <c r="GKR60" s="2"/>
      <c r="GKS60" s="2"/>
      <c r="GKT60" s="2"/>
      <c r="GKU60" s="2"/>
      <c r="GKV60" s="2"/>
      <c r="GKW60" s="2"/>
      <c r="GKX60" s="2"/>
      <c r="GKY60" s="2"/>
      <c r="GKZ60" s="2"/>
      <c r="GLA60" s="2"/>
      <c r="GLB60" s="2"/>
      <c r="GLC60" s="2"/>
      <c r="GLD60" s="2"/>
      <c r="GLE60" s="2"/>
      <c r="GLF60" s="2"/>
      <c r="GLG60" s="2"/>
      <c r="GLH60" s="2"/>
      <c r="GLI60" s="2"/>
      <c r="GLJ60" s="2"/>
      <c r="GLK60" s="2"/>
      <c r="GLL60" s="2"/>
      <c r="GLM60" s="2"/>
      <c r="GLN60" s="2"/>
      <c r="GLO60" s="2"/>
      <c r="GLP60" s="2"/>
      <c r="GLQ60" s="2"/>
      <c r="GLR60" s="2"/>
      <c r="GLS60" s="2"/>
      <c r="GLT60" s="2"/>
      <c r="GLU60" s="2"/>
      <c r="GLV60" s="2"/>
      <c r="GLW60" s="2"/>
      <c r="GLX60" s="2"/>
      <c r="GLY60" s="2"/>
      <c r="GLZ60" s="2"/>
      <c r="GMA60" s="2"/>
      <c r="GMB60" s="2"/>
      <c r="GMC60" s="2"/>
      <c r="GMD60" s="2"/>
      <c r="GME60" s="2"/>
      <c r="GMF60" s="2"/>
      <c r="GMG60" s="2"/>
      <c r="GMH60" s="2"/>
      <c r="GMI60" s="2"/>
      <c r="GMJ60" s="2"/>
      <c r="GMK60" s="2"/>
      <c r="GML60" s="2"/>
      <c r="GMM60" s="2"/>
      <c r="GMN60" s="2"/>
      <c r="GMO60" s="2"/>
      <c r="GMP60" s="2"/>
      <c r="GMQ60" s="2"/>
      <c r="GMR60" s="2"/>
      <c r="GMS60" s="2"/>
      <c r="GMT60" s="2"/>
      <c r="GMU60" s="2"/>
      <c r="GMV60" s="2"/>
      <c r="GMW60" s="2"/>
      <c r="GMX60" s="2"/>
      <c r="GMY60" s="2"/>
      <c r="GMZ60" s="2"/>
      <c r="GNA60" s="2"/>
      <c r="GNB60" s="2"/>
      <c r="GNC60" s="2"/>
      <c r="GND60" s="2"/>
      <c r="GNE60" s="2"/>
      <c r="GNF60" s="2"/>
      <c r="GNG60" s="2"/>
      <c r="GNH60" s="2"/>
      <c r="GNI60" s="2"/>
      <c r="GNJ60" s="2"/>
      <c r="GNK60" s="2"/>
      <c r="GNL60" s="2"/>
      <c r="GNM60" s="2"/>
      <c r="GNN60" s="2"/>
      <c r="GNO60" s="2"/>
      <c r="GNP60" s="2"/>
      <c r="GNQ60" s="2"/>
      <c r="GNR60" s="2"/>
      <c r="GNS60" s="2"/>
      <c r="GNT60" s="2"/>
      <c r="GNU60" s="2"/>
      <c r="GNV60" s="2"/>
      <c r="GNW60" s="2"/>
      <c r="GNX60" s="2"/>
      <c r="GNY60" s="2"/>
      <c r="GNZ60" s="2"/>
      <c r="GOA60" s="2"/>
      <c r="GOB60" s="2"/>
      <c r="GOC60" s="2"/>
      <c r="GOD60" s="2"/>
      <c r="GOE60" s="2"/>
      <c r="GOF60" s="2"/>
      <c r="GOG60" s="2"/>
      <c r="GOH60" s="2"/>
      <c r="GOI60" s="2"/>
      <c r="GOJ60" s="2"/>
      <c r="GOK60" s="2"/>
      <c r="GOL60" s="2"/>
      <c r="GOM60" s="2"/>
      <c r="GON60" s="2"/>
      <c r="GOO60" s="2"/>
      <c r="GOP60" s="2"/>
      <c r="GOQ60" s="2"/>
      <c r="GOR60" s="2"/>
      <c r="GOS60" s="2"/>
      <c r="GOT60" s="2"/>
      <c r="GOU60" s="2"/>
      <c r="GOV60" s="2"/>
      <c r="GOW60" s="2"/>
      <c r="GOX60" s="2"/>
      <c r="GOY60" s="2"/>
      <c r="GOZ60" s="2"/>
      <c r="GPA60" s="2"/>
      <c r="GPB60" s="2"/>
      <c r="GPC60" s="2"/>
      <c r="GPD60" s="2"/>
      <c r="GPE60" s="2"/>
      <c r="GPF60" s="2"/>
      <c r="GPG60" s="2"/>
      <c r="GPH60" s="2"/>
      <c r="GPI60" s="2"/>
      <c r="GPJ60" s="2"/>
      <c r="GPK60" s="2"/>
      <c r="GPL60" s="2"/>
      <c r="GPM60" s="2"/>
      <c r="GPN60" s="2"/>
      <c r="GPO60" s="2"/>
      <c r="GPP60" s="2"/>
      <c r="GPQ60" s="2"/>
      <c r="GPR60" s="2"/>
      <c r="GPS60" s="2"/>
      <c r="GPT60" s="2"/>
      <c r="GPU60" s="2"/>
      <c r="GPV60" s="2"/>
      <c r="GPW60" s="2"/>
      <c r="GPX60" s="2"/>
      <c r="GPY60" s="2"/>
      <c r="GPZ60" s="2"/>
      <c r="GQA60" s="2"/>
      <c r="GQB60" s="2"/>
      <c r="GQC60" s="2"/>
      <c r="GQD60" s="2"/>
      <c r="GQE60" s="2"/>
      <c r="GQF60" s="2"/>
      <c r="GQG60" s="2"/>
      <c r="GQH60" s="2"/>
      <c r="GQI60" s="2"/>
      <c r="GQJ60" s="2"/>
      <c r="GQK60" s="2"/>
      <c r="GQL60" s="2"/>
      <c r="GQM60" s="2"/>
      <c r="GQN60" s="2"/>
      <c r="GQO60" s="2"/>
      <c r="GQP60" s="2"/>
      <c r="GQQ60" s="2"/>
      <c r="GQR60" s="2"/>
      <c r="GQS60" s="2"/>
      <c r="GQT60" s="2"/>
      <c r="GQU60" s="2"/>
      <c r="GQV60" s="2"/>
      <c r="GQW60" s="2"/>
      <c r="GQX60" s="2"/>
      <c r="GQY60" s="2"/>
      <c r="GQZ60" s="2"/>
      <c r="GRA60" s="2"/>
      <c r="GRB60" s="2"/>
      <c r="GRC60" s="2"/>
      <c r="GRD60" s="2"/>
      <c r="GRE60" s="2"/>
      <c r="GRF60" s="2"/>
      <c r="GRG60" s="2"/>
      <c r="GRH60" s="2"/>
      <c r="GRI60" s="2"/>
      <c r="GRJ60" s="2"/>
      <c r="GRK60" s="2"/>
      <c r="GRL60" s="2"/>
      <c r="GRM60" s="2"/>
      <c r="GRN60" s="2"/>
      <c r="GRO60" s="2"/>
      <c r="GRP60" s="2"/>
      <c r="GRQ60" s="2"/>
      <c r="GRR60" s="2"/>
      <c r="GRS60" s="2"/>
      <c r="GRT60" s="2"/>
      <c r="GRU60" s="2"/>
      <c r="GRV60" s="2"/>
      <c r="GRW60" s="2"/>
      <c r="GRX60" s="2"/>
      <c r="GRY60" s="2"/>
      <c r="GRZ60" s="2"/>
      <c r="GSA60" s="2"/>
      <c r="GSB60" s="2"/>
      <c r="GSC60" s="2"/>
      <c r="GSD60" s="2"/>
      <c r="GSE60" s="2"/>
      <c r="GSF60" s="2"/>
      <c r="GSG60" s="2"/>
      <c r="GSH60" s="2"/>
      <c r="GSI60" s="2"/>
      <c r="GSJ60" s="2"/>
      <c r="GSK60" s="2"/>
      <c r="GSL60" s="2"/>
      <c r="GSM60" s="2"/>
      <c r="GSN60" s="2"/>
      <c r="GSO60" s="2"/>
      <c r="GSP60" s="2"/>
      <c r="GSQ60" s="2"/>
      <c r="GSR60" s="2"/>
      <c r="GSS60" s="2"/>
      <c r="GST60" s="2"/>
      <c r="GSU60" s="2"/>
      <c r="GSV60" s="2"/>
      <c r="GSW60" s="2"/>
      <c r="GSX60" s="2"/>
      <c r="GSY60" s="2"/>
      <c r="GSZ60" s="2"/>
      <c r="GTA60" s="2"/>
      <c r="GTB60" s="2"/>
      <c r="GTC60" s="2"/>
      <c r="GTD60" s="2"/>
      <c r="GTE60" s="2"/>
      <c r="GTF60" s="2"/>
      <c r="GTG60" s="2"/>
      <c r="GTH60" s="2"/>
      <c r="GTI60" s="2"/>
      <c r="GTJ60" s="2"/>
      <c r="GTK60" s="2"/>
      <c r="GTL60" s="2"/>
      <c r="GTM60" s="2"/>
      <c r="GTN60" s="2"/>
      <c r="GTO60" s="2"/>
      <c r="GTP60" s="2"/>
      <c r="GTQ60" s="2"/>
      <c r="GTR60" s="2"/>
      <c r="GTS60" s="2"/>
      <c r="GTT60" s="2"/>
      <c r="GTU60" s="2"/>
      <c r="GTV60" s="2"/>
      <c r="GTW60" s="2"/>
      <c r="GTX60" s="2"/>
      <c r="GTY60" s="2"/>
      <c r="GTZ60" s="2"/>
      <c r="GUA60" s="2"/>
      <c r="GUB60" s="2"/>
      <c r="GUC60" s="2"/>
      <c r="GUD60" s="2"/>
      <c r="GUE60" s="2"/>
      <c r="GUF60" s="2"/>
      <c r="GUG60" s="2"/>
      <c r="GUH60" s="2"/>
      <c r="GUI60" s="2"/>
      <c r="GUJ60" s="2"/>
      <c r="GUK60" s="2"/>
      <c r="GUL60" s="2"/>
      <c r="GUM60" s="2"/>
      <c r="GUN60" s="2"/>
      <c r="GUO60" s="2"/>
      <c r="GUP60" s="2"/>
      <c r="GUQ60" s="2"/>
      <c r="GUR60" s="2"/>
      <c r="GUS60" s="2"/>
      <c r="GUT60" s="2"/>
      <c r="GUU60" s="2"/>
      <c r="GUV60" s="2"/>
      <c r="GUW60" s="2"/>
      <c r="GUX60" s="2"/>
      <c r="GUY60" s="2"/>
      <c r="GUZ60" s="2"/>
      <c r="GVA60" s="2"/>
      <c r="GVB60" s="2"/>
      <c r="GVC60" s="2"/>
      <c r="GVD60" s="2"/>
      <c r="GVE60" s="2"/>
      <c r="GVF60" s="2"/>
      <c r="GVG60" s="2"/>
      <c r="GVH60" s="2"/>
      <c r="GVI60" s="2"/>
      <c r="GVJ60" s="2"/>
      <c r="GVK60" s="2"/>
      <c r="GVL60" s="2"/>
      <c r="GVM60" s="2"/>
      <c r="GVN60" s="2"/>
      <c r="GVO60" s="2"/>
      <c r="GVP60" s="2"/>
      <c r="GVQ60" s="2"/>
      <c r="GVR60" s="2"/>
      <c r="GVS60" s="2"/>
      <c r="GVT60" s="2"/>
      <c r="GVU60" s="2"/>
      <c r="GVV60" s="2"/>
      <c r="GVW60" s="2"/>
      <c r="GVX60" s="2"/>
      <c r="GVY60" s="2"/>
      <c r="GVZ60" s="2"/>
      <c r="GWA60" s="2"/>
      <c r="GWB60" s="2"/>
      <c r="GWC60" s="2"/>
      <c r="GWD60" s="2"/>
      <c r="GWE60" s="2"/>
      <c r="GWF60" s="2"/>
      <c r="GWG60" s="2"/>
      <c r="GWH60" s="2"/>
      <c r="GWI60" s="2"/>
      <c r="GWJ60" s="2"/>
      <c r="GWK60" s="2"/>
      <c r="GWL60" s="2"/>
      <c r="GWM60" s="2"/>
      <c r="GWN60" s="2"/>
      <c r="GWO60" s="2"/>
      <c r="GWP60" s="2"/>
      <c r="GWQ60" s="2"/>
      <c r="GWR60" s="2"/>
      <c r="GWS60" s="2"/>
      <c r="GWT60" s="2"/>
      <c r="GWU60" s="2"/>
      <c r="GWV60" s="2"/>
      <c r="GWW60" s="2"/>
      <c r="GWX60" s="2"/>
      <c r="GWY60" s="2"/>
      <c r="GWZ60" s="2"/>
      <c r="GXA60" s="2"/>
      <c r="GXB60" s="2"/>
      <c r="GXC60" s="2"/>
      <c r="GXD60" s="2"/>
      <c r="GXE60" s="2"/>
      <c r="GXF60" s="2"/>
      <c r="GXG60" s="2"/>
      <c r="GXH60" s="2"/>
      <c r="GXI60" s="2"/>
      <c r="GXJ60" s="2"/>
      <c r="GXK60" s="2"/>
      <c r="GXL60" s="2"/>
      <c r="GXM60" s="2"/>
      <c r="GXN60" s="2"/>
      <c r="GXO60" s="2"/>
      <c r="GXP60" s="2"/>
      <c r="GXQ60" s="2"/>
      <c r="GXR60" s="2"/>
      <c r="GXS60" s="2"/>
      <c r="GXT60" s="2"/>
      <c r="GXU60" s="2"/>
      <c r="GXV60" s="2"/>
      <c r="GXW60" s="2"/>
      <c r="GXX60" s="2"/>
      <c r="GXY60" s="2"/>
      <c r="GXZ60" s="2"/>
      <c r="GYA60" s="2"/>
      <c r="GYB60" s="2"/>
      <c r="GYC60" s="2"/>
      <c r="GYD60" s="2"/>
      <c r="GYE60" s="2"/>
      <c r="GYF60" s="2"/>
      <c r="GYG60" s="2"/>
      <c r="GYH60" s="2"/>
      <c r="GYI60" s="2"/>
      <c r="GYJ60" s="2"/>
      <c r="GYK60" s="2"/>
      <c r="GYL60" s="2"/>
      <c r="GYM60" s="2"/>
      <c r="GYN60" s="2"/>
      <c r="GYO60" s="2"/>
      <c r="GYP60" s="2"/>
      <c r="GYQ60" s="2"/>
      <c r="GYR60" s="2"/>
      <c r="GYS60" s="2"/>
      <c r="GYT60" s="2"/>
      <c r="GYU60" s="2"/>
      <c r="GYV60" s="2"/>
      <c r="GYW60" s="2"/>
      <c r="GYX60" s="2"/>
      <c r="GYY60" s="2"/>
      <c r="GYZ60" s="2"/>
      <c r="GZA60" s="2"/>
      <c r="GZB60" s="2"/>
      <c r="GZC60" s="2"/>
      <c r="GZD60" s="2"/>
      <c r="GZE60" s="2"/>
      <c r="GZF60" s="2"/>
      <c r="GZG60" s="2"/>
      <c r="GZH60" s="2"/>
      <c r="GZI60" s="2"/>
      <c r="GZJ60" s="2"/>
      <c r="GZK60" s="2"/>
      <c r="GZL60" s="2"/>
      <c r="GZM60" s="2"/>
      <c r="GZN60" s="2"/>
      <c r="GZO60" s="2"/>
      <c r="GZP60" s="2"/>
      <c r="GZQ60" s="2"/>
      <c r="GZR60" s="2"/>
      <c r="GZS60" s="2"/>
      <c r="GZT60" s="2"/>
      <c r="GZU60" s="2"/>
      <c r="GZV60" s="2"/>
      <c r="GZW60" s="2"/>
      <c r="GZX60" s="2"/>
      <c r="GZY60" s="2"/>
      <c r="GZZ60" s="2"/>
      <c r="HAA60" s="2"/>
      <c r="HAB60" s="2"/>
      <c r="HAC60" s="2"/>
      <c r="HAD60" s="2"/>
      <c r="HAE60" s="2"/>
      <c r="HAF60" s="2"/>
      <c r="HAG60" s="2"/>
      <c r="HAH60" s="2"/>
      <c r="HAI60" s="2"/>
      <c r="HAJ60" s="2"/>
      <c r="HAK60" s="2"/>
      <c r="HAL60" s="2"/>
      <c r="HAM60" s="2"/>
      <c r="HAN60" s="2"/>
      <c r="HAO60" s="2"/>
      <c r="HAP60" s="2"/>
      <c r="HAQ60" s="2"/>
      <c r="HAR60" s="2"/>
      <c r="HAS60" s="2"/>
      <c r="HAT60" s="2"/>
      <c r="HAU60" s="2"/>
      <c r="HAV60" s="2"/>
      <c r="HAW60" s="2"/>
      <c r="HAX60" s="2"/>
      <c r="HAY60" s="2"/>
      <c r="HAZ60" s="2"/>
      <c r="HBA60" s="2"/>
      <c r="HBB60" s="2"/>
      <c r="HBC60" s="2"/>
      <c r="HBD60" s="2"/>
      <c r="HBE60" s="2"/>
      <c r="HBF60" s="2"/>
      <c r="HBG60" s="2"/>
      <c r="HBH60" s="2"/>
      <c r="HBI60" s="2"/>
      <c r="HBJ60" s="2"/>
      <c r="HBK60" s="2"/>
      <c r="HBL60" s="2"/>
      <c r="HBM60" s="2"/>
      <c r="HBN60" s="2"/>
      <c r="HBO60" s="2"/>
      <c r="HBP60" s="2"/>
      <c r="HBQ60" s="2"/>
      <c r="HBR60" s="2"/>
      <c r="HBS60" s="2"/>
      <c r="HBT60" s="2"/>
      <c r="HBU60" s="2"/>
      <c r="HBV60" s="2"/>
      <c r="HBW60" s="2"/>
      <c r="HBX60" s="2"/>
      <c r="HBY60" s="2"/>
      <c r="HBZ60" s="2"/>
      <c r="HCA60" s="2"/>
      <c r="HCB60" s="2"/>
      <c r="HCC60" s="2"/>
      <c r="HCD60" s="2"/>
      <c r="HCE60" s="2"/>
      <c r="HCF60" s="2"/>
      <c r="HCG60" s="2"/>
      <c r="HCH60" s="2"/>
      <c r="HCI60" s="2"/>
      <c r="HCJ60" s="2"/>
      <c r="HCK60" s="2"/>
      <c r="HCL60" s="2"/>
      <c r="HCM60" s="2"/>
      <c r="HCN60" s="2"/>
      <c r="HCO60" s="2"/>
      <c r="HCP60" s="2"/>
      <c r="HCQ60" s="2"/>
      <c r="HCR60" s="2"/>
      <c r="HCS60" s="2"/>
      <c r="HCT60" s="2"/>
      <c r="HCU60" s="2"/>
      <c r="HCV60" s="2"/>
      <c r="HCW60" s="2"/>
      <c r="HCX60" s="2"/>
      <c r="HCY60" s="2"/>
      <c r="HCZ60" s="2"/>
      <c r="HDA60" s="2"/>
      <c r="HDB60" s="2"/>
      <c r="HDC60" s="2"/>
      <c r="HDD60" s="2"/>
      <c r="HDE60" s="2"/>
      <c r="HDF60" s="2"/>
      <c r="HDG60" s="2"/>
      <c r="HDH60" s="2"/>
      <c r="HDI60" s="2"/>
      <c r="HDJ60" s="2"/>
      <c r="HDK60" s="2"/>
      <c r="HDL60" s="2"/>
      <c r="HDM60" s="2"/>
      <c r="HDN60" s="2"/>
      <c r="HDO60" s="2"/>
      <c r="HDP60" s="2"/>
      <c r="HDQ60" s="2"/>
      <c r="HDR60" s="2"/>
      <c r="HDS60" s="2"/>
      <c r="HDT60" s="2"/>
      <c r="HDU60" s="2"/>
      <c r="HDV60" s="2"/>
      <c r="HDW60" s="2"/>
      <c r="HDX60" s="2"/>
      <c r="HDY60" s="2"/>
      <c r="HDZ60" s="2"/>
      <c r="HEA60" s="2"/>
      <c r="HEB60" s="2"/>
      <c r="HEC60" s="2"/>
      <c r="HED60" s="2"/>
      <c r="HEE60" s="2"/>
      <c r="HEF60" s="2"/>
      <c r="HEG60" s="2"/>
      <c r="HEH60" s="2"/>
      <c r="HEI60" s="2"/>
      <c r="HEJ60" s="2"/>
      <c r="HEK60" s="2"/>
      <c r="HEL60" s="2"/>
      <c r="HEM60" s="2"/>
      <c r="HEN60" s="2"/>
      <c r="HEO60" s="2"/>
      <c r="HEP60" s="2"/>
      <c r="HEQ60" s="2"/>
      <c r="HER60" s="2"/>
      <c r="HES60" s="2"/>
      <c r="HET60" s="2"/>
      <c r="HEU60" s="2"/>
      <c r="HEV60" s="2"/>
      <c r="HEW60" s="2"/>
      <c r="HEX60" s="2"/>
      <c r="HEY60" s="2"/>
      <c r="HEZ60" s="2"/>
      <c r="HFA60" s="2"/>
      <c r="HFB60" s="2"/>
      <c r="HFC60" s="2"/>
      <c r="HFD60" s="2"/>
      <c r="HFE60" s="2"/>
      <c r="HFF60" s="2"/>
      <c r="HFG60" s="2"/>
      <c r="HFH60" s="2"/>
      <c r="HFI60" s="2"/>
      <c r="HFJ60" s="2"/>
      <c r="HFK60" s="2"/>
      <c r="HFL60" s="2"/>
      <c r="HFM60" s="2"/>
      <c r="HFN60" s="2"/>
      <c r="HFO60" s="2"/>
      <c r="HFP60" s="2"/>
      <c r="HFQ60" s="2"/>
      <c r="HFR60" s="2"/>
      <c r="HFS60" s="2"/>
      <c r="HFT60" s="2"/>
      <c r="HFU60" s="2"/>
      <c r="HFV60" s="2"/>
      <c r="HFW60" s="2"/>
      <c r="HFX60" s="2"/>
      <c r="HFY60" s="2"/>
      <c r="HFZ60" s="2"/>
      <c r="HGA60" s="2"/>
      <c r="HGB60" s="2"/>
      <c r="HGC60" s="2"/>
      <c r="HGD60" s="2"/>
      <c r="HGE60" s="2"/>
      <c r="HGF60" s="2"/>
      <c r="HGG60" s="2"/>
      <c r="HGH60" s="2"/>
      <c r="HGI60" s="2"/>
      <c r="HGJ60" s="2"/>
      <c r="HGK60" s="2"/>
      <c r="HGL60" s="2"/>
      <c r="HGM60" s="2"/>
      <c r="HGN60" s="2"/>
      <c r="HGO60" s="2"/>
      <c r="HGP60" s="2"/>
      <c r="HGQ60" s="2"/>
      <c r="HGR60" s="2"/>
      <c r="HGS60" s="2"/>
      <c r="HGT60" s="2"/>
      <c r="HGU60" s="2"/>
      <c r="HGV60" s="2"/>
      <c r="HGW60" s="2"/>
      <c r="HGX60" s="2"/>
      <c r="HGY60" s="2"/>
      <c r="HGZ60" s="2"/>
      <c r="HHA60" s="2"/>
      <c r="HHB60" s="2"/>
      <c r="HHC60" s="2"/>
      <c r="HHD60" s="2"/>
      <c r="HHE60" s="2"/>
      <c r="HHF60" s="2"/>
      <c r="HHG60" s="2"/>
      <c r="HHH60" s="2"/>
      <c r="HHI60" s="2"/>
      <c r="HHJ60" s="2"/>
      <c r="HHK60" s="2"/>
      <c r="HHL60" s="2"/>
      <c r="HHM60" s="2"/>
      <c r="HHN60" s="2"/>
      <c r="HHO60" s="2"/>
      <c r="HHP60" s="2"/>
      <c r="HHQ60" s="2"/>
      <c r="HHR60" s="2"/>
      <c r="HHS60" s="2"/>
      <c r="HHT60" s="2"/>
      <c r="HHU60" s="2"/>
      <c r="HHV60" s="2"/>
      <c r="HHW60" s="2"/>
      <c r="HHX60" s="2"/>
      <c r="HHY60" s="2"/>
      <c r="HHZ60" s="2"/>
      <c r="HIA60" s="2"/>
      <c r="HIB60" s="2"/>
      <c r="HIC60" s="2"/>
      <c r="HID60" s="2"/>
      <c r="HIE60" s="2"/>
      <c r="HIF60" s="2"/>
      <c r="HIG60" s="2"/>
      <c r="HIH60" s="2"/>
      <c r="HII60" s="2"/>
      <c r="HIJ60" s="2"/>
      <c r="HIK60" s="2"/>
      <c r="HIL60" s="2"/>
      <c r="HIM60" s="2"/>
      <c r="HIN60" s="2"/>
      <c r="HIO60" s="2"/>
      <c r="HIP60" s="2"/>
      <c r="HIQ60" s="2"/>
      <c r="HIR60" s="2"/>
      <c r="HIS60" s="2"/>
      <c r="HIT60" s="2"/>
      <c r="HIU60" s="2"/>
      <c r="HIV60" s="2"/>
      <c r="HIW60" s="2"/>
      <c r="HIX60" s="2"/>
      <c r="HIY60" s="2"/>
      <c r="HIZ60" s="2"/>
      <c r="HJA60" s="2"/>
      <c r="HJB60" s="2"/>
      <c r="HJC60" s="2"/>
      <c r="HJD60" s="2"/>
      <c r="HJE60" s="2"/>
      <c r="HJF60" s="2"/>
      <c r="HJG60" s="2"/>
      <c r="HJH60" s="2"/>
      <c r="HJI60" s="2"/>
      <c r="HJJ60" s="2"/>
      <c r="HJK60" s="2"/>
      <c r="HJL60" s="2"/>
      <c r="HJM60" s="2"/>
      <c r="HJN60" s="2"/>
      <c r="HJO60" s="2"/>
      <c r="HJP60" s="2"/>
      <c r="HJQ60" s="2"/>
      <c r="HJR60" s="2"/>
      <c r="HJS60" s="2"/>
      <c r="HJT60" s="2"/>
      <c r="HJU60" s="2"/>
      <c r="HJV60" s="2"/>
      <c r="HJW60" s="2"/>
      <c r="HJX60" s="2"/>
      <c r="HJY60" s="2"/>
      <c r="HJZ60" s="2"/>
      <c r="HKA60" s="2"/>
      <c r="HKB60" s="2"/>
      <c r="HKC60" s="2"/>
      <c r="HKD60" s="2"/>
      <c r="HKE60" s="2"/>
      <c r="HKF60" s="2"/>
      <c r="HKG60" s="2"/>
      <c r="HKH60" s="2"/>
      <c r="HKI60" s="2"/>
      <c r="HKJ60" s="2"/>
      <c r="HKK60" s="2"/>
      <c r="HKL60" s="2"/>
      <c r="HKM60" s="2"/>
      <c r="HKN60" s="2"/>
      <c r="HKO60" s="2"/>
      <c r="HKP60" s="2"/>
      <c r="HKQ60" s="2"/>
      <c r="HKR60" s="2"/>
      <c r="HKS60" s="2"/>
      <c r="HKT60" s="2"/>
      <c r="HKU60" s="2"/>
      <c r="HKV60" s="2"/>
      <c r="HKW60" s="2"/>
      <c r="HKX60" s="2"/>
      <c r="HKY60" s="2"/>
      <c r="HKZ60" s="2"/>
      <c r="HLA60" s="2"/>
      <c r="HLB60" s="2"/>
      <c r="HLC60" s="2"/>
      <c r="HLD60" s="2"/>
      <c r="HLE60" s="2"/>
      <c r="HLF60" s="2"/>
      <c r="HLG60" s="2"/>
      <c r="HLH60" s="2"/>
      <c r="HLI60" s="2"/>
      <c r="HLJ60" s="2"/>
      <c r="HLK60" s="2"/>
      <c r="HLL60" s="2"/>
      <c r="HLM60" s="2"/>
      <c r="HLN60" s="2"/>
      <c r="HLO60" s="2"/>
      <c r="HLP60" s="2"/>
      <c r="HLQ60" s="2"/>
      <c r="HLR60" s="2"/>
      <c r="HLS60" s="2"/>
      <c r="HLT60" s="2"/>
      <c r="HLU60" s="2"/>
      <c r="HLV60" s="2"/>
      <c r="HLW60" s="2"/>
      <c r="HLX60" s="2"/>
      <c r="HLY60" s="2"/>
      <c r="HLZ60" s="2"/>
      <c r="HMA60" s="2"/>
      <c r="HMB60" s="2"/>
      <c r="HMC60" s="2"/>
      <c r="HMD60" s="2"/>
      <c r="HME60" s="2"/>
      <c r="HMF60" s="2"/>
      <c r="HMG60" s="2"/>
      <c r="HMH60" s="2"/>
      <c r="HMI60" s="2"/>
      <c r="HMJ60" s="2"/>
      <c r="HMK60" s="2"/>
      <c r="HML60" s="2"/>
      <c r="HMM60" s="2"/>
      <c r="HMN60" s="2"/>
      <c r="HMO60" s="2"/>
      <c r="HMP60" s="2"/>
      <c r="HMQ60" s="2"/>
      <c r="HMR60" s="2"/>
      <c r="HMS60" s="2"/>
      <c r="HMT60" s="2"/>
      <c r="HMU60" s="2"/>
      <c r="HMV60" s="2"/>
      <c r="HMW60" s="2"/>
      <c r="HMX60" s="2"/>
      <c r="HMY60" s="2"/>
      <c r="HMZ60" s="2"/>
      <c r="HNA60" s="2"/>
      <c r="HNB60" s="2"/>
      <c r="HNC60" s="2"/>
      <c r="HND60" s="2"/>
      <c r="HNE60" s="2"/>
      <c r="HNF60" s="2"/>
      <c r="HNG60" s="2"/>
      <c r="HNH60" s="2"/>
      <c r="HNI60" s="2"/>
      <c r="HNJ60" s="2"/>
      <c r="HNK60" s="2"/>
      <c r="HNL60" s="2"/>
      <c r="HNM60" s="2"/>
      <c r="HNN60" s="2"/>
      <c r="HNO60" s="2"/>
      <c r="HNP60" s="2"/>
      <c r="HNQ60" s="2"/>
      <c r="HNR60" s="2"/>
      <c r="HNS60" s="2"/>
      <c r="HNT60" s="2"/>
      <c r="HNU60" s="2"/>
      <c r="HNV60" s="2"/>
      <c r="HNW60" s="2"/>
      <c r="HNX60" s="2"/>
      <c r="HNY60" s="2"/>
      <c r="HNZ60" s="2"/>
      <c r="HOA60" s="2"/>
      <c r="HOB60" s="2"/>
      <c r="HOC60" s="2"/>
      <c r="HOD60" s="2"/>
      <c r="HOE60" s="2"/>
      <c r="HOF60" s="2"/>
      <c r="HOG60" s="2"/>
      <c r="HOH60" s="2"/>
      <c r="HOI60" s="2"/>
      <c r="HOJ60" s="2"/>
      <c r="HOK60" s="2"/>
      <c r="HOL60" s="2"/>
      <c r="HOM60" s="2"/>
      <c r="HON60" s="2"/>
      <c r="HOO60" s="2"/>
      <c r="HOP60" s="2"/>
      <c r="HOQ60" s="2"/>
      <c r="HOR60" s="2"/>
      <c r="HOS60" s="2"/>
      <c r="HOT60" s="2"/>
      <c r="HOU60" s="2"/>
      <c r="HOV60" s="2"/>
      <c r="HOW60" s="2"/>
      <c r="HOX60" s="2"/>
      <c r="HOY60" s="2"/>
      <c r="HOZ60" s="2"/>
      <c r="HPA60" s="2"/>
      <c r="HPB60" s="2"/>
      <c r="HPC60" s="2"/>
      <c r="HPD60" s="2"/>
      <c r="HPE60" s="2"/>
      <c r="HPF60" s="2"/>
      <c r="HPG60" s="2"/>
      <c r="HPH60" s="2"/>
      <c r="HPI60" s="2"/>
      <c r="HPJ60" s="2"/>
      <c r="HPK60" s="2"/>
      <c r="HPL60" s="2"/>
      <c r="HPM60" s="2"/>
      <c r="HPN60" s="2"/>
      <c r="HPO60" s="2"/>
      <c r="HPP60" s="2"/>
      <c r="HPQ60" s="2"/>
      <c r="HPR60" s="2"/>
      <c r="HPS60" s="2"/>
      <c r="HPT60" s="2"/>
      <c r="HPU60" s="2"/>
      <c r="HPV60" s="2"/>
      <c r="HPW60" s="2"/>
      <c r="HPX60" s="2"/>
      <c r="HPY60" s="2"/>
      <c r="HPZ60" s="2"/>
      <c r="HQA60" s="2"/>
      <c r="HQB60" s="2"/>
      <c r="HQC60" s="2"/>
      <c r="HQD60" s="2"/>
      <c r="HQE60" s="2"/>
      <c r="HQF60" s="2"/>
      <c r="HQG60" s="2"/>
      <c r="HQH60" s="2"/>
      <c r="HQI60" s="2"/>
      <c r="HQJ60" s="2"/>
      <c r="HQK60" s="2"/>
      <c r="HQL60" s="2"/>
      <c r="HQM60" s="2"/>
      <c r="HQN60" s="2"/>
      <c r="HQO60" s="2"/>
      <c r="HQP60" s="2"/>
      <c r="HQQ60" s="2"/>
      <c r="HQR60" s="2"/>
      <c r="HQS60" s="2"/>
      <c r="HQT60" s="2"/>
      <c r="HQU60" s="2"/>
      <c r="HQV60" s="2"/>
      <c r="HQW60" s="2"/>
      <c r="HQX60" s="2"/>
      <c r="HQY60" s="2"/>
      <c r="HQZ60" s="2"/>
      <c r="HRA60" s="2"/>
      <c r="HRB60" s="2"/>
      <c r="HRC60" s="2"/>
      <c r="HRD60" s="2"/>
      <c r="HRE60" s="2"/>
      <c r="HRF60" s="2"/>
      <c r="HRG60" s="2"/>
      <c r="HRH60" s="2"/>
      <c r="HRI60" s="2"/>
      <c r="HRJ60" s="2"/>
      <c r="HRK60" s="2"/>
      <c r="HRL60" s="2"/>
      <c r="HRM60" s="2"/>
      <c r="HRN60" s="2"/>
      <c r="HRO60" s="2"/>
      <c r="HRP60" s="2"/>
      <c r="HRQ60" s="2"/>
      <c r="HRR60" s="2"/>
      <c r="HRS60" s="2"/>
      <c r="HRT60" s="2"/>
      <c r="HRU60" s="2"/>
      <c r="HRV60" s="2"/>
      <c r="HRW60" s="2"/>
      <c r="HRX60" s="2"/>
      <c r="HRY60" s="2"/>
      <c r="HRZ60" s="2"/>
      <c r="HSA60" s="2"/>
      <c r="HSB60" s="2"/>
      <c r="HSC60" s="2"/>
      <c r="HSD60" s="2"/>
      <c r="HSE60" s="2"/>
      <c r="HSF60" s="2"/>
      <c r="HSG60" s="2"/>
      <c r="HSH60" s="2"/>
      <c r="HSI60" s="2"/>
      <c r="HSJ60" s="2"/>
      <c r="HSK60" s="2"/>
      <c r="HSL60" s="2"/>
      <c r="HSM60" s="2"/>
      <c r="HSN60" s="2"/>
      <c r="HSO60" s="2"/>
      <c r="HSP60" s="2"/>
      <c r="HSQ60" s="2"/>
      <c r="HSR60" s="2"/>
      <c r="HSS60" s="2"/>
      <c r="HST60" s="2"/>
      <c r="HSU60" s="2"/>
      <c r="HSV60" s="2"/>
      <c r="HSW60" s="2"/>
      <c r="HSX60" s="2"/>
      <c r="HSY60" s="2"/>
      <c r="HSZ60" s="2"/>
      <c r="HTA60" s="2"/>
      <c r="HTB60" s="2"/>
      <c r="HTC60" s="2"/>
      <c r="HTD60" s="2"/>
      <c r="HTE60" s="2"/>
      <c r="HTF60" s="2"/>
      <c r="HTG60" s="2"/>
      <c r="HTH60" s="2"/>
      <c r="HTI60" s="2"/>
      <c r="HTJ60" s="2"/>
      <c r="HTK60" s="2"/>
      <c r="HTL60" s="2"/>
      <c r="HTM60" s="2"/>
      <c r="HTN60" s="2"/>
      <c r="HTO60" s="2"/>
      <c r="HTP60" s="2"/>
      <c r="HTQ60" s="2"/>
      <c r="HTR60" s="2"/>
      <c r="HTS60" s="2"/>
      <c r="HTT60" s="2"/>
      <c r="HTU60" s="2"/>
      <c r="HTV60" s="2"/>
      <c r="HTW60" s="2"/>
      <c r="HTX60" s="2"/>
      <c r="HTY60" s="2"/>
      <c r="HTZ60" s="2"/>
      <c r="HUA60" s="2"/>
      <c r="HUB60" s="2"/>
      <c r="HUC60" s="2"/>
      <c r="HUD60" s="2"/>
      <c r="HUE60" s="2"/>
      <c r="HUF60" s="2"/>
      <c r="HUG60" s="2"/>
      <c r="HUH60" s="2"/>
      <c r="HUI60" s="2"/>
      <c r="HUJ60" s="2"/>
      <c r="HUK60" s="2"/>
      <c r="HUL60" s="2"/>
      <c r="HUM60" s="2"/>
      <c r="HUN60" s="2"/>
      <c r="HUO60" s="2"/>
      <c r="HUP60" s="2"/>
      <c r="HUQ60" s="2"/>
      <c r="HUR60" s="2"/>
      <c r="HUS60" s="2"/>
      <c r="HUT60" s="2"/>
      <c r="HUU60" s="2"/>
      <c r="HUV60" s="2"/>
      <c r="HUW60" s="2"/>
      <c r="HUX60" s="2"/>
      <c r="HUY60" s="2"/>
      <c r="HUZ60" s="2"/>
      <c r="HVA60" s="2"/>
      <c r="HVB60" s="2"/>
      <c r="HVC60" s="2"/>
      <c r="HVD60" s="2"/>
      <c r="HVE60" s="2"/>
      <c r="HVF60" s="2"/>
      <c r="HVG60" s="2"/>
      <c r="HVH60" s="2"/>
      <c r="HVI60" s="2"/>
      <c r="HVJ60" s="2"/>
      <c r="HVK60" s="2"/>
      <c r="HVL60" s="2"/>
      <c r="HVM60" s="2"/>
      <c r="HVN60" s="2"/>
      <c r="HVO60" s="2"/>
      <c r="HVP60" s="2"/>
      <c r="HVQ60" s="2"/>
      <c r="HVR60" s="2"/>
      <c r="HVS60" s="2"/>
      <c r="HVT60" s="2"/>
      <c r="HVU60" s="2"/>
      <c r="HVV60" s="2"/>
      <c r="HVW60" s="2"/>
      <c r="HVX60" s="2"/>
      <c r="HVY60" s="2"/>
      <c r="HVZ60" s="2"/>
      <c r="HWA60" s="2"/>
      <c r="HWB60" s="2"/>
      <c r="HWC60" s="2"/>
      <c r="HWD60" s="2"/>
      <c r="HWE60" s="2"/>
      <c r="HWF60" s="2"/>
      <c r="HWG60" s="2"/>
      <c r="HWH60" s="2"/>
      <c r="HWI60" s="2"/>
      <c r="HWJ60" s="2"/>
      <c r="HWK60" s="2"/>
      <c r="HWL60" s="2"/>
      <c r="HWM60" s="2"/>
      <c r="HWN60" s="2"/>
      <c r="HWO60" s="2"/>
      <c r="HWP60" s="2"/>
      <c r="HWQ60" s="2"/>
      <c r="HWR60" s="2"/>
      <c r="HWS60" s="2"/>
      <c r="HWT60" s="2"/>
      <c r="HWU60" s="2"/>
      <c r="HWV60" s="2"/>
      <c r="HWW60" s="2"/>
      <c r="HWX60" s="2"/>
      <c r="HWY60" s="2"/>
      <c r="HWZ60" s="2"/>
      <c r="HXA60" s="2"/>
      <c r="HXB60" s="2"/>
      <c r="HXC60" s="2"/>
      <c r="HXD60" s="2"/>
      <c r="HXE60" s="2"/>
      <c r="HXF60" s="2"/>
      <c r="HXG60" s="2"/>
      <c r="HXH60" s="2"/>
      <c r="HXI60" s="2"/>
      <c r="HXJ60" s="2"/>
      <c r="HXK60" s="2"/>
      <c r="HXL60" s="2"/>
      <c r="HXM60" s="2"/>
      <c r="HXN60" s="2"/>
      <c r="HXO60" s="2"/>
      <c r="HXP60" s="2"/>
      <c r="HXQ60" s="2"/>
      <c r="HXR60" s="2"/>
      <c r="HXS60" s="2"/>
      <c r="HXT60" s="2"/>
      <c r="HXU60" s="2"/>
      <c r="HXV60" s="2"/>
      <c r="HXW60" s="2"/>
      <c r="HXX60" s="2"/>
      <c r="HXY60" s="2"/>
      <c r="HXZ60" s="2"/>
      <c r="HYA60" s="2"/>
      <c r="HYB60" s="2"/>
      <c r="HYC60" s="2"/>
      <c r="HYD60" s="2"/>
      <c r="HYE60" s="2"/>
      <c r="HYF60" s="2"/>
      <c r="HYG60" s="2"/>
      <c r="HYH60" s="2"/>
      <c r="HYI60" s="2"/>
      <c r="HYJ60" s="2"/>
      <c r="HYK60" s="2"/>
      <c r="HYL60" s="2"/>
      <c r="HYM60" s="2"/>
      <c r="HYN60" s="2"/>
      <c r="HYO60" s="2"/>
      <c r="HYP60" s="2"/>
      <c r="HYQ60" s="2"/>
      <c r="HYR60" s="2"/>
      <c r="HYS60" s="2"/>
      <c r="HYT60" s="2"/>
      <c r="HYU60" s="2"/>
      <c r="HYV60" s="2"/>
      <c r="HYW60" s="2"/>
      <c r="HYX60" s="2"/>
      <c r="HYY60" s="2"/>
      <c r="HYZ60" s="2"/>
      <c r="HZA60" s="2"/>
      <c r="HZB60" s="2"/>
      <c r="HZC60" s="2"/>
      <c r="HZD60" s="2"/>
      <c r="HZE60" s="2"/>
      <c r="HZF60" s="2"/>
      <c r="HZG60" s="2"/>
      <c r="HZH60" s="2"/>
      <c r="HZI60" s="2"/>
      <c r="HZJ60" s="2"/>
      <c r="HZK60" s="2"/>
      <c r="HZL60" s="2"/>
      <c r="HZM60" s="2"/>
      <c r="HZN60" s="2"/>
      <c r="HZO60" s="2"/>
      <c r="HZP60" s="2"/>
      <c r="HZQ60" s="2"/>
      <c r="HZR60" s="2"/>
      <c r="HZS60" s="2"/>
      <c r="HZT60" s="2"/>
      <c r="HZU60" s="2"/>
      <c r="HZV60" s="2"/>
      <c r="HZW60" s="2"/>
      <c r="HZX60" s="2"/>
      <c r="HZY60" s="2"/>
      <c r="HZZ60" s="2"/>
      <c r="IAA60" s="2"/>
      <c r="IAB60" s="2"/>
      <c r="IAC60" s="2"/>
      <c r="IAD60" s="2"/>
      <c r="IAE60" s="2"/>
      <c r="IAF60" s="2"/>
      <c r="IAG60" s="2"/>
      <c r="IAH60" s="2"/>
      <c r="IAI60" s="2"/>
      <c r="IAJ60" s="2"/>
      <c r="IAK60" s="2"/>
      <c r="IAL60" s="2"/>
      <c r="IAM60" s="2"/>
      <c r="IAN60" s="2"/>
      <c r="IAO60" s="2"/>
      <c r="IAP60" s="2"/>
      <c r="IAQ60" s="2"/>
      <c r="IAR60" s="2"/>
      <c r="IAS60" s="2"/>
      <c r="IAT60" s="2"/>
      <c r="IAU60" s="2"/>
      <c r="IAV60" s="2"/>
      <c r="IAW60" s="2"/>
      <c r="IAX60" s="2"/>
      <c r="IAY60" s="2"/>
      <c r="IAZ60" s="2"/>
      <c r="IBA60" s="2"/>
      <c r="IBB60" s="2"/>
      <c r="IBC60" s="2"/>
      <c r="IBD60" s="2"/>
      <c r="IBE60" s="2"/>
      <c r="IBF60" s="2"/>
      <c r="IBG60" s="2"/>
      <c r="IBH60" s="2"/>
      <c r="IBI60" s="2"/>
      <c r="IBJ60" s="2"/>
      <c r="IBK60" s="2"/>
      <c r="IBL60" s="2"/>
      <c r="IBM60" s="2"/>
      <c r="IBN60" s="2"/>
      <c r="IBO60" s="2"/>
      <c r="IBP60" s="2"/>
      <c r="IBQ60" s="2"/>
      <c r="IBR60" s="2"/>
      <c r="IBS60" s="2"/>
      <c r="IBT60" s="2"/>
      <c r="IBU60" s="2"/>
      <c r="IBV60" s="2"/>
      <c r="IBW60" s="2"/>
      <c r="IBX60" s="2"/>
      <c r="IBY60" s="2"/>
      <c r="IBZ60" s="2"/>
      <c r="ICA60" s="2"/>
      <c r="ICB60" s="2"/>
      <c r="ICC60" s="2"/>
      <c r="ICD60" s="2"/>
      <c r="ICE60" s="2"/>
      <c r="ICF60" s="2"/>
      <c r="ICG60" s="2"/>
      <c r="ICH60" s="2"/>
      <c r="ICI60" s="2"/>
      <c r="ICJ60" s="2"/>
      <c r="ICK60" s="2"/>
      <c r="ICL60" s="2"/>
      <c r="ICM60" s="2"/>
      <c r="ICN60" s="2"/>
      <c r="ICO60" s="2"/>
      <c r="ICP60" s="2"/>
      <c r="ICQ60" s="2"/>
      <c r="ICR60" s="2"/>
      <c r="ICS60" s="2"/>
      <c r="ICT60" s="2"/>
      <c r="ICU60" s="2"/>
      <c r="ICV60" s="2"/>
      <c r="ICW60" s="2"/>
      <c r="ICX60" s="2"/>
      <c r="ICY60" s="2"/>
      <c r="ICZ60" s="2"/>
      <c r="IDA60" s="2"/>
      <c r="IDB60" s="2"/>
      <c r="IDC60" s="2"/>
      <c r="IDD60" s="2"/>
      <c r="IDE60" s="2"/>
      <c r="IDF60" s="2"/>
      <c r="IDG60" s="2"/>
      <c r="IDH60" s="2"/>
      <c r="IDI60" s="2"/>
      <c r="IDJ60" s="2"/>
      <c r="IDK60" s="2"/>
      <c r="IDL60" s="2"/>
      <c r="IDM60" s="2"/>
      <c r="IDN60" s="2"/>
      <c r="IDO60" s="2"/>
      <c r="IDP60" s="2"/>
      <c r="IDQ60" s="2"/>
      <c r="IDR60" s="2"/>
      <c r="IDS60" s="2"/>
      <c r="IDT60" s="2"/>
      <c r="IDU60" s="2"/>
      <c r="IDV60" s="2"/>
      <c r="IDW60" s="2"/>
      <c r="IDX60" s="2"/>
      <c r="IDY60" s="2"/>
      <c r="IDZ60" s="2"/>
      <c r="IEA60" s="2"/>
      <c r="IEB60" s="2"/>
      <c r="IEC60" s="2"/>
      <c r="IED60" s="2"/>
      <c r="IEE60" s="2"/>
      <c r="IEF60" s="2"/>
      <c r="IEG60" s="2"/>
      <c r="IEH60" s="2"/>
      <c r="IEI60" s="2"/>
      <c r="IEJ60" s="2"/>
      <c r="IEK60" s="2"/>
      <c r="IEL60" s="2"/>
      <c r="IEM60" s="2"/>
      <c r="IEN60" s="2"/>
      <c r="IEO60" s="2"/>
      <c r="IEP60" s="2"/>
      <c r="IEQ60" s="2"/>
      <c r="IER60" s="2"/>
      <c r="IES60" s="2"/>
      <c r="IET60" s="2"/>
      <c r="IEU60" s="2"/>
      <c r="IEV60" s="2"/>
      <c r="IEW60" s="2"/>
      <c r="IEX60" s="2"/>
      <c r="IEY60" s="2"/>
      <c r="IEZ60" s="2"/>
      <c r="IFA60" s="2"/>
      <c r="IFB60" s="2"/>
      <c r="IFC60" s="2"/>
      <c r="IFD60" s="2"/>
      <c r="IFE60" s="2"/>
      <c r="IFF60" s="2"/>
      <c r="IFG60" s="2"/>
      <c r="IFH60" s="2"/>
      <c r="IFI60" s="2"/>
      <c r="IFJ60" s="2"/>
      <c r="IFK60" s="2"/>
      <c r="IFL60" s="2"/>
      <c r="IFM60" s="2"/>
      <c r="IFN60" s="2"/>
      <c r="IFO60" s="2"/>
      <c r="IFP60" s="2"/>
      <c r="IFQ60" s="2"/>
      <c r="IFR60" s="2"/>
      <c r="IFS60" s="2"/>
      <c r="IFT60" s="2"/>
      <c r="IFU60" s="2"/>
      <c r="IFV60" s="2"/>
      <c r="IFW60" s="2"/>
      <c r="IFX60" s="2"/>
      <c r="IFY60" s="2"/>
      <c r="IFZ60" s="2"/>
      <c r="IGA60" s="2"/>
      <c r="IGB60" s="2"/>
      <c r="IGC60" s="2"/>
      <c r="IGD60" s="2"/>
      <c r="IGE60" s="2"/>
      <c r="IGF60" s="2"/>
      <c r="IGG60" s="2"/>
      <c r="IGH60" s="2"/>
      <c r="IGI60" s="2"/>
      <c r="IGJ60" s="2"/>
      <c r="IGK60" s="2"/>
      <c r="IGL60" s="2"/>
      <c r="IGM60" s="2"/>
      <c r="IGN60" s="2"/>
      <c r="IGO60" s="2"/>
      <c r="IGP60" s="2"/>
      <c r="IGQ60" s="2"/>
      <c r="IGR60" s="2"/>
      <c r="IGS60" s="2"/>
      <c r="IGT60" s="2"/>
      <c r="IGU60" s="2"/>
      <c r="IGV60" s="2"/>
      <c r="IGW60" s="2"/>
      <c r="IGX60" s="2"/>
      <c r="IGY60" s="2"/>
      <c r="IGZ60" s="2"/>
      <c r="IHA60" s="2"/>
      <c r="IHB60" s="2"/>
      <c r="IHC60" s="2"/>
      <c r="IHD60" s="2"/>
      <c r="IHE60" s="2"/>
      <c r="IHF60" s="2"/>
      <c r="IHG60" s="2"/>
      <c r="IHH60" s="2"/>
      <c r="IHI60" s="2"/>
      <c r="IHJ60" s="2"/>
      <c r="IHK60" s="2"/>
      <c r="IHL60" s="2"/>
      <c r="IHM60" s="2"/>
      <c r="IHN60" s="2"/>
      <c r="IHO60" s="2"/>
      <c r="IHP60" s="2"/>
      <c r="IHQ60" s="2"/>
      <c r="IHR60" s="2"/>
      <c r="IHS60" s="2"/>
      <c r="IHT60" s="2"/>
      <c r="IHU60" s="2"/>
      <c r="IHV60" s="2"/>
      <c r="IHW60" s="2"/>
      <c r="IHX60" s="2"/>
      <c r="IHY60" s="2"/>
      <c r="IHZ60" s="2"/>
      <c r="IIA60" s="2"/>
      <c r="IIB60" s="2"/>
      <c r="IIC60" s="2"/>
      <c r="IID60" s="2"/>
      <c r="IIE60" s="2"/>
      <c r="IIF60" s="2"/>
      <c r="IIG60" s="2"/>
      <c r="IIH60" s="2"/>
      <c r="III60" s="2"/>
      <c r="IIJ60" s="2"/>
      <c r="IIK60" s="2"/>
      <c r="IIL60" s="2"/>
      <c r="IIM60" s="2"/>
      <c r="IIN60" s="2"/>
      <c r="IIO60" s="2"/>
      <c r="IIP60" s="2"/>
      <c r="IIQ60" s="2"/>
      <c r="IIR60" s="2"/>
      <c r="IIS60" s="2"/>
      <c r="IIT60" s="2"/>
      <c r="IIU60" s="2"/>
      <c r="IIV60" s="2"/>
      <c r="IIW60" s="2"/>
      <c r="IIX60" s="2"/>
      <c r="IIY60" s="2"/>
      <c r="IIZ60" s="2"/>
      <c r="IJA60" s="2"/>
      <c r="IJB60" s="2"/>
      <c r="IJC60" s="2"/>
      <c r="IJD60" s="2"/>
      <c r="IJE60" s="2"/>
      <c r="IJF60" s="2"/>
      <c r="IJG60" s="2"/>
      <c r="IJH60" s="2"/>
      <c r="IJI60" s="2"/>
      <c r="IJJ60" s="2"/>
      <c r="IJK60" s="2"/>
      <c r="IJL60" s="2"/>
      <c r="IJM60" s="2"/>
      <c r="IJN60" s="2"/>
      <c r="IJO60" s="2"/>
      <c r="IJP60" s="2"/>
      <c r="IJQ60" s="2"/>
      <c r="IJR60" s="2"/>
      <c r="IJS60" s="2"/>
      <c r="IJT60" s="2"/>
      <c r="IJU60" s="2"/>
      <c r="IJV60" s="2"/>
      <c r="IJW60" s="2"/>
      <c r="IJX60" s="2"/>
      <c r="IJY60" s="2"/>
      <c r="IJZ60" s="2"/>
      <c r="IKA60" s="2"/>
      <c r="IKB60" s="2"/>
      <c r="IKC60" s="2"/>
      <c r="IKD60" s="2"/>
      <c r="IKE60" s="2"/>
      <c r="IKF60" s="2"/>
      <c r="IKG60" s="2"/>
      <c r="IKH60" s="2"/>
      <c r="IKI60" s="2"/>
      <c r="IKJ60" s="2"/>
      <c r="IKK60" s="2"/>
      <c r="IKL60" s="2"/>
      <c r="IKM60" s="2"/>
      <c r="IKN60" s="2"/>
      <c r="IKO60" s="2"/>
      <c r="IKP60" s="2"/>
      <c r="IKQ60" s="2"/>
      <c r="IKR60" s="2"/>
      <c r="IKS60" s="2"/>
      <c r="IKT60" s="2"/>
      <c r="IKU60" s="2"/>
      <c r="IKV60" s="2"/>
      <c r="IKW60" s="2"/>
      <c r="IKX60" s="2"/>
      <c r="IKY60" s="2"/>
      <c r="IKZ60" s="2"/>
      <c r="ILA60" s="2"/>
      <c r="ILB60" s="2"/>
      <c r="ILC60" s="2"/>
      <c r="ILD60" s="2"/>
      <c r="ILE60" s="2"/>
      <c r="ILF60" s="2"/>
      <c r="ILG60" s="2"/>
      <c r="ILH60" s="2"/>
      <c r="ILI60" s="2"/>
      <c r="ILJ60" s="2"/>
      <c r="ILK60" s="2"/>
      <c r="ILL60" s="2"/>
      <c r="ILM60" s="2"/>
      <c r="ILN60" s="2"/>
      <c r="ILO60" s="2"/>
      <c r="ILP60" s="2"/>
      <c r="ILQ60" s="2"/>
      <c r="ILR60" s="2"/>
      <c r="ILS60" s="2"/>
      <c r="ILT60" s="2"/>
      <c r="ILU60" s="2"/>
      <c r="ILV60" s="2"/>
      <c r="ILW60" s="2"/>
      <c r="ILX60" s="2"/>
      <c r="ILY60" s="2"/>
      <c r="ILZ60" s="2"/>
      <c r="IMA60" s="2"/>
      <c r="IMB60" s="2"/>
      <c r="IMC60" s="2"/>
      <c r="IMD60" s="2"/>
      <c r="IME60" s="2"/>
      <c r="IMF60" s="2"/>
      <c r="IMG60" s="2"/>
      <c r="IMH60" s="2"/>
      <c r="IMI60" s="2"/>
      <c r="IMJ60" s="2"/>
      <c r="IMK60" s="2"/>
      <c r="IML60" s="2"/>
      <c r="IMM60" s="2"/>
      <c r="IMN60" s="2"/>
      <c r="IMO60" s="2"/>
      <c r="IMP60" s="2"/>
      <c r="IMQ60" s="2"/>
      <c r="IMR60" s="2"/>
      <c r="IMS60" s="2"/>
      <c r="IMT60" s="2"/>
      <c r="IMU60" s="2"/>
      <c r="IMV60" s="2"/>
      <c r="IMW60" s="2"/>
      <c r="IMX60" s="2"/>
      <c r="IMY60" s="2"/>
      <c r="IMZ60" s="2"/>
      <c r="INA60" s="2"/>
      <c r="INB60" s="2"/>
      <c r="INC60" s="2"/>
      <c r="IND60" s="2"/>
      <c r="INE60" s="2"/>
      <c r="INF60" s="2"/>
      <c r="ING60" s="2"/>
      <c r="INH60" s="2"/>
      <c r="INI60" s="2"/>
      <c r="INJ60" s="2"/>
      <c r="INK60" s="2"/>
      <c r="INL60" s="2"/>
      <c r="INM60" s="2"/>
      <c r="INN60" s="2"/>
      <c r="INO60" s="2"/>
      <c r="INP60" s="2"/>
      <c r="INQ60" s="2"/>
      <c r="INR60" s="2"/>
      <c r="INS60" s="2"/>
      <c r="INT60" s="2"/>
      <c r="INU60" s="2"/>
      <c r="INV60" s="2"/>
      <c r="INW60" s="2"/>
      <c r="INX60" s="2"/>
      <c r="INY60" s="2"/>
      <c r="INZ60" s="2"/>
      <c r="IOA60" s="2"/>
      <c r="IOB60" s="2"/>
      <c r="IOC60" s="2"/>
      <c r="IOD60" s="2"/>
      <c r="IOE60" s="2"/>
      <c r="IOF60" s="2"/>
      <c r="IOG60" s="2"/>
      <c r="IOH60" s="2"/>
      <c r="IOI60" s="2"/>
      <c r="IOJ60" s="2"/>
      <c r="IOK60" s="2"/>
      <c r="IOL60" s="2"/>
      <c r="IOM60" s="2"/>
      <c r="ION60" s="2"/>
      <c r="IOO60" s="2"/>
      <c r="IOP60" s="2"/>
      <c r="IOQ60" s="2"/>
      <c r="IOR60" s="2"/>
      <c r="IOS60" s="2"/>
      <c r="IOT60" s="2"/>
      <c r="IOU60" s="2"/>
      <c r="IOV60" s="2"/>
      <c r="IOW60" s="2"/>
      <c r="IOX60" s="2"/>
      <c r="IOY60" s="2"/>
      <c r="IOZ60" s="2"/>
      <c r="IPA60" s="2"/>
      <c r="IPB60" s="2"/>
      <c r="IPC60" s="2"/>
      <c r="IPD60" s="2"/>
      <c r="IPE60" s="2"/>
      <c r="IPF60" s="2"/>
      <c r="IPG60" s="2"/>
      <c r="IPH60" s="2"/>
      <c r="IPI60" s="2"/>
      <c r="IPJ60" s="2"/>
      <c r="IPK60" s="2"/>
      <c r="IPL60" s="2"/>
      <c r="IPM60" s="2"/>
      <c r="IPN60" s="2"/>
      <c r="IPO60" s="2"/>
      <c r="IPP60" s="2"/>
      <c r="IPQ60" s="2"/>
      <c r="IPR60" s="2"/>
      <c r="IPS60" s="2"/>
      <c r="IPT60" s="2"/>
      <c r="IPU60" s="2"/>
      <c r="IPV60" s="2"/>
      <c r="IPW60" s="2"/>
      <c r="IPX60" s="2"/>
      <c r="IPY60" s="2"/>
      <c r="IPZ60" s="2"/>
      <c r="IQA60" s="2"/>
      <c r="IQB60" s="2"/>
      <c r="IQC60" s="2"/>
      <c r="IQD60" s="2"/>
      <c r="IQE60" s="2"/>
      <c r="IQF60" s="2"/>
      <c r="IQG60" s="2"/>
      <c r="IQH60" s="2"/>
      <c r="IQI60" s="2"/>
      <c r="IQJ60" s="2"/>
      <c r="IQK60" s="2"/>
      <c r="IQL60" s="2"/>
      <c r="IQM60" s="2"/>
      <c r="IQN60" s="2"/>
      <c r="IQO60" s="2"/>
      <c r="IQP60" s="2"/>
      <c r="IQQ60" s="2"/>
      <c r="IQR60" s="2"/>
      <c r="IQS60" s="2"/>
      <c r="IQT60" s="2"/>
      <c r="IQU60" s="2"/>
      <c r="IQV60" s="2"/>
      <c r="IQW60" s="2"/>
      <c r="IQX60" s="2"/>
      <c r="IQY60" s="2"/>
      <c r="IQZ60" s="2"/>
      <c r="IRA60" s="2"/>
      <c r="IRB60" s="2"/>
      <c r="IRC60" s="2"/>
      <c r="IRD60" s="2"/>
      <c r="IRE60" s="2"/>
      <c r="IRF60" s="2"/>
      <c r="IRG60" s="2"/>
      <c r="IRH60" s="2"/>
      <c r="IRI60" s="2"/>
      <c r="IRJ60" s="2"/>
      <c r="IRK60" s="2"/>
      <c r="IRL60" s="2"/>
      <c r="IRM60" s="2"/>
      <c r="IRN60" s="2"/>
      <c r="IRO60" s="2"/>
      <c r="IRP60" s="2"/>
      <c r="IRQ60" s="2"/>
      <c r="IRR60" s="2"/>
      <c r="IRS60" s="2"/>
      <c r="IRT60" s="2"/>
      <c r="IRU60" s="2"/>
      <c r="IRV60" s="2"/>
      <c r="IRW60" s="2"/>
      <c r="IRX60" s="2"/>
      <c r="IRY60" s="2"/>
      <c r="IRZ60" s="2"/>
      <c r="ISA60" s="2"/>
      <c r="ISB60" s="2"/>
      <c r="ISC60" s="2"/>
      <c r="ISD60" s="2"/>
      <c r="ISE60" s="2"/>
      <c r="ISF60" s="2"/>
      <c r="ISG60" s="2"/>
      <c r="ISH60" s="2"/>
      <c r="ISI60" s="2"/>
      <c r="ISJ60" s="2"/>
      <c r="ISK60" s="2"/>
      <c r="ISL60" s="2"/>
      <c r="ISM60" s="2"/>
      <c r="ISN60" s="2"/>
      <c r="ISO60" s="2"/>
      <c r="ISP60" s="2"/>
      <c r="ISQ60" s="2"/>
      <c r="ISR60" s="2"/>
      <c r="ISS60" s="2"/>
      <c r="IST60" s="2"/>
      <c r="ISU60" s="2"/>
      <c r="ISV60" s="2"/>
      <c r="ISW60" s="2"/>
      <c r="ISX60" s="2"/>
      <c r="ISY60" s="2"/>
      <c r="ISZ60" s="2"/>
      <c r="ITA60" s="2"/>
      <c r="ITB60" s="2"/>
      <c r="ITC60" s="2"/>
      <c r="ITD60" s="2"/>
      <c r="ITE60" s="2"/>
      <c r="ITF60" s="2"/>
      <c r="ITG60" s="2"/>
      <c r="ITH60" s="2"/>
      <c r="ITI60" s="2"/>
      <c r="ITJ60" s="2"/>
      <c r="ITK60" s="2"/>
      <c r="ITL60" s="2"/>
      <c r="ITM60" s="2"/>
      <c r="ITN60" s="2"/>
      <c r="ITO60" s="2"/>
      <c r="ITP60" s="2"/>
      <c r="ITQ60" s="2"/>
      <c r="ITR60" s="2"/>
      <c r="ITS60" s="2"/>
      <c r="ITT60" s="2"/>
      <c r="ITU60" s="2"/>
      <c r="ITV60" s="2"/>
      <c r="ITW60" s="2"/>
      <c r="ITX60" s="2"/>
      <c r="ITY60" s="2"/>
      <c r="ITZ60" s="2"/>
      <c r="IUA60" s="2"/>
      <c r="IUB60" s="2"/>
      <c r="IUC60" s="2"/>
      <c r="IUD60" s="2"/>
      <c r="IUE60" s="2"/>
      <c r="IUF60" s="2"/>
      <c r="IUG60" s="2"/>
      <c r="IUH60" s="2"/>
      <c r="IUI60" s="2"/>
      <c r="IUJ60" s="2"/>
      <c r="IUK60" s="2"/>
      <c r="IUL60" s="2"/>
      <c r="IUM60" s="2"/>
      <c r="IUN60" s="2"/>
      <c r="IUO60" s="2"/>
      <c r="IUP60" s="2"/>
      <c r="IUQ60" s="2"/>
      <c r="IUR60" s="2"/>
      <c r="IUS60" s="2"/>
      <c r="IUT60" s="2"/>
      <c r="IUU60" s="2"/>
      <c r="IUV60" s="2"/>
      <c r="IUW60" s="2"/>
      <c r="IUX60" s="2"/>
      <c r="IUY60" s="2"/>
      <c r="IUZ60" s="2"/>
      <c r="IVA60" s="2"/>
      <c r="IVB60" s="2"/>
      <c r="IVC60" s="2"/>
      <c r="IVD60" s="2"/>
      <c r="IVE60" s="2"/>
      <c r="IVF60" s="2"/>
      <c r="IVG60" s="2"/>
      <c r="IVH60" s="2"/>
      <c r="IVI60" s="2"/>
      <c r="IVJ60" s="2"/>
      <c r="IVK60" s="2"/>
      <c r="IVL60" s="2"/>
      <c r="IVM60" s="2"/>
      <c r="IVN60" s="2"/>
      <c r="IVO60" s="2"/>
      <c r="IVP60" s="2"/>
      <c r="IVQ60" s="2"/>
      <c r="IVR60" s="2"/>
      <c r="IVS60" s="2"/>
      <c r="IVT60" s="2"/>
      <c r="IVU60" s="2"/>
      <c r="IVV60" s="2"/>
      <c r="IVW60" s="2"/>
      <c r="IVX60" s="2"/>
      <c r="IVY60" s="2"/>
      <c r="IVZ60" s="2"/>
      <c r="IWA60" s="2"/>
      <c r="IWB60" s="2"/>
      <c r="IWC60" s="2"/>
      <c r="IWD60" s="2"/>
      <c r="IWE60" s="2"/>
      <c r="IWF60" s="2"/>
      <c r="IWG60" s="2"/>
      <c r="IWH60" s="2"/>
      <c r="IWI60" s="2"/>
      <c r="IWJ60" s="2"/>
      <c r="IWK60" s="2"/>
      <c r="IWL60" s="2"/>
      <c r="IWM60" s="2"/>
      <c r="IWN60" s="2"/>
      <c r="IWO60" s="2"/>
      <c r="IWP60" s="2"/>
      <c r="IWQ60" s="2"/>
      <c r="IWR60" s="2"/>
      <c r="IWS60" s="2"/>
      <c r="IWT60" s="2"/>
      <c r="IWU60" s="2"/>
      <c r="IWV60" s="2"/>
      <c r="IWW60" s="2"/>
      <c r="IWX60" s="2"/>
      <c r="IWY60" s="2"/>
      <c r="IWZ60" s="2"/>
      <c r="IXA60" s="2"/>
      <c r="IXB60" s="2"/>
      <c r="IXC60" s="2"/>
      <c r="IXD60" s="2"/>
      <c r="IXE60" s="2"/>
      <c r="IXF60" s="2"/>
      <c r="IXG60" s="2"/>
      <c r="IXH60" s="2"/>
      <c r="IXI60" s="2"/>
      <c r="IXJ60" s="2"/>
      <c r="IXK60" s="2"/>
      <c r="IXL60" s="2"/>
      <c r="IXM60" s="2"/>
      <c r="IXN60" s="2"/>
      <c r="IXO60" s="2"/>
      <c r="IXP60" s="2"/>
      <c r="IXQ60" s="2"/>
      <c r="IXR60" s="2"/>
      <c r="IXS60" s="2"/>
      <c r="IXT60" s="2"/>
      <c r="IXU60" s="2"/>
      <c r="IXV60" s="2"/>
      <c r="IXW60" s="2"/>
      <c r="IXX60" s="2"/>
      <c r="IXY60" s="2"/>
      <c r="IXZ60" s="2"/>
      <c r="IYA60" s="2"/>
      <c r="IYB60" s="2"/>
      <c r="IYC60" s="2"/>
      <c r="IYD60" s="2"/>
      <c r="IYE60" s="2"/>
      <c r="IYF60" s="2"/>
      <c r="IYG60" s="2"/>
      <c r="IYH60" s="2"/>
      <c r="IYI60" s="2"/>
      <c r="IYJ60" s="2"/>
      <c r="IYK60" s="2"/>
      <c r="IYL60" s="2"/>
      <c r="IYM60" s="2"/>
      <c r="IYN60" s="2"/>
      <c r="IYO60" s="2"/>
      <c r="IYP60" s="2"/>
      <c r="IYQ60" s="2"/>
      <c r="IYR60" s="2"/>
      <c r="IYS60" s="2"/>
      <c r="IYT60" s="2"/>
      <c r="IYU60" s="2"/>
      <c r="IYV60" s="2"/>
      <c r="IYW60" s="2"/>
      <c r="IYX60" s="2"/>
      <c r="IYY60" s="2"/>
      <c r="IYZ60" s="2"/>
      <c r="IZA60" s="2"/>
      <c r="IZB60" s="2"/>
      <c r="IZC60" s="2"/>
      <c r="IZD60" s="2"/>
      <c r="IZE60" s="2"/>
      <c r="IZF60" s="2"/>
      <c r="IZG60" s="2"/>
      <c r="IZH60" s="2"/>
      <c r="IZI60" s="2"/>
      <c r="IZJ60" s="2"/>
      <c r="IZK60" s="2"/>
      <c r="IZL60" s="2"/>
      <c r="IZM60" s="2"/>
      <c r="IZN60" s="2"/>
      <c r="IZO60" s="2"/>
      <c r="IZP60" s="2"/>
      <c r="IZQ60" s="2"/>
      <c r="IZR60" s="2"/>
      <c r="IZS60" s="2"/>
      <c r="IZT60" s="2"/>
      <c r="IZU60" s="2"/>
      <c r="IZV60" s="2"/>
      <c r="IZW60" s="2"/>
      <c r="IZX60" s="2"/>
      <c r="IZY60" s="2"/>
      <c r="IZZ60" s="2"/>
      <c r="JAA60" s="2"/>
      <c r="JAB60" s="2"/>
      <c r="JAC60" s="2"/>
      <c r="JAD60" s="2"/>
      <c r="JAE60" s="2"/>
      <c r="JAF60" s="2"/>
      <c r="JAG60" s="2"/>
      <c r="JAH60" s="2"/>
      <c r="JAI60" s="2"/>
      <c r="JAJ60" s="2"/>
      <c r="JAK60" s="2"/>
      <c r="JAL60" s="2"/>
      <c r="JAM60" s="2"/>
      <c r="JAN60" s="2"/>
      <c r="JAO60" s="2"/>
      <c r="JAP60" s="2"/>
      <c r="JAQ60" s="2"/>
      <c r="JAR60" s="2"/>
      <c r="JAS60" s="2"/>
      <c r="JAT60" s="2"/>
      <c r="JAU60" s="2"/>
      <c r="JAV60" s="2"/>
      <c r="JAW60" s="2"/>
      <c r="JAX60" s="2"/>
      <c r="JAY60" s="2"/>
      <c r="JAZ60" s="2"/>
      <c r="JBA60" s="2"/>
      <c r="JBB60" s="2"/>
      <c r="JBC60" s="2"/>
      <c r="JBD60" s="2"/>
      <c r="JBE60" s="2"/>
      <c r="JBF60" s="2"/>
      <c r="JBG60" s="2"/>
      <c r="JBH60" s="2"/>
      <c r="JBI60" s="2"/>
      <c r="JBJ60" s="2"/>
      <c r="JBK60" s="2"/>
      <c r="JBL60" s="2"/>
      <c r="JBM60" s="2"/>
      <c r="JBN60" s="2"/>
      <c r="JBO60" s="2"/>
      <c r="JBP60" s="2"/>
      <c r="JBQ60" s="2"/>
      <c r="JBR60" s="2"/>
      <c r="JBS60" s="2"/>
      <c r="JBT60" s="2"/>
      <c r="JBU60" s="2"/>
      <c r="JBV60" s="2"/>
      <c r="JBW60" s="2"/>
      <c r="JBX60" s="2"/>
      <c r="JBY60" s="2"/>
      <c r="JBZ60" s="2"/>
      <c r="JCA60" s="2"/>
      <c r="JCB60" s="2"/>
      <c r="JCC60" s="2"/>
      <c r="JCD60" s="2"/>
      <c r="JCE60" s="2"/>
      <c r="JCF60" s="2"/>
      <c r="JCG60" s="2"/>
      <c r="JCH60" s="2"/>
      <c r="JCI60" s="2"/>
      <c r="JCJ60" s="2"/>
      <c r="JCK60" s="2"/>
      <c r="JCL60" s="2"/>
      <c r="JCM60" s="2"/>
      <c r="JCN60" s="2"/>
      <c r="JCO60" s="2"/>
      <c r="JCP60" s="2"/>
      <c r="JCQ60" s="2"/>
      <c r="JCR60" s="2"/>
      <c r="JCS60" s="2"/>
      <c r="JCT60" s="2"/>
      <c r="JCU60" s="2"/>
      <c r="JCV60" s="2"/>
      <c r="JCW60" s="2"/>
      <c r="JCX60" s="2"/>
      <c r="JCY60" s="2"/>
      <c r="JCZ60" s="2"/>
      <c r="JDA60" s="2"/>
      <c r="JDB60" s="2"/>
      <c r="JDC60" s="2"/>
      <c r="JDD60" s="2"/>
      <c r="JDE60" s="2"/>
      <c r="JDF60" s="2"/>
      <c r="JDG60" s="2"/>
      <c r="JDH60" s="2"/>
      <c r="JDI60" s="2"/>
      <c r="JDJ60" s="2"/>
      <c r="JDK60" s="2"/>
      <c r="JDL60" s="2"/>
      <c r="JDM60" s="2"/>
      <c r="JDN60" s="2"/>
      <c r="JDO60" s="2"/>
      <c r="JDP60" s="2"/>
      <c r="JDQ60" s="2"/>
      <c r="JDR60" s="2"/>
      <c r="JDS60" s="2"/>
      <c r="JDT60" s="2"/>
      <c r="JDU60" s="2"/>
      <c r="JDV60" s="2"/>
      <c r="JDW60" s="2"/>
      <c r="JDX60" s="2"/>
      <c r="JDY60" s="2"/>
      <c r="JDZ60" s="2"/>
      <c r="JEA60" s="2"/>
      <c r="JEB60" s="2"/>
      <c r="JEC60" s="2"/>
      <c r="JED60" s="2"/>
      <c r="JEE60" s="2"/>
      <c r="JEF60" s="2"/>
      <c r="JEG60" s="2"/>
      <c r="JEH60" s="2"/>
      <c r="JEI60" s="2"/>
      <c r="JEJ60" s="2"/>
      <c r="JEK60" s="2"/>
      <c r="JEL60" s="2"/>
      <c r="JEM60" s="2"/>
      <c r="JEN60" s="2"/>
      <c r="JEO60" s="2"/>
      <c r="JEP60" s="2"/>
      <c r="JEQ60" s="2"/>
      <c r="JER60" s="2"/>
      <c r="JES60" s="2"/>
      <c r="JET60" s="2"/>
      <c r="JEU60" s="2"/>
      <c r="JEV60" s="2"/>
      <c r="JEW60" s="2"/>
      <c r="JEX60" s="2"/>
      <c r="JEY60" s="2"/>
      <c r="JEZ60" s="2"/>
      <c r="JFA60" s="2"/>
      <c r="JFB60" s="2"/>
      <c r="JFC60" s="2"/>
      <c r="JFD60" s="2"/>
      <c r="JFE60" s="2"/>
      <c r="JFF60" s="2"/>
      <c r="JFG60" s="2"/>
      <c r="JFH60" s="2"/>
      <c r="JFI60" s="2"/>
      <c r="JFJ60" s="2"/>
      <c r="JFK60" s="2"/>
      <c r="JFL60" s="2"/>
      <c r="JFM60" s="2"/>
      <c r="JFN60" s="2"/>
      <c r="JFO60" s="2"/>
      <c r="JFP60" s="2"/>
      <c r="JFQ60" s="2"/>
      <c r="JFR60" s="2"/>
      <c r="JFS60" s="2"/>
      <c r="JFT60" s="2"/>
      <c r="JFU60" s="2"/>
      <c r="JFV60" s="2"/>
      <c r="JFW60" s="2"/>
      <c r="JFX60" s="2"/>
      <c r="JFY60" s="2"/>
      <c r="JFZ60" s="2"/>
      <c r="JGA60" s="2"/>
      <c r="JGB60" s="2"/>
      <c r="JGC60" s="2"/>
      <c r="JGD60" s="2"/>
      <c r="JGE60" s="2"/>
      <c r="JGF60" s="2"/>
      <c r="JGG60" s="2"/>
      <c r="JGH60" s="2"/>
      <c r="JGI60" s="2"/>
      <c r="JGJ60" s="2"/>
      <c r="JGK60" s="2"/>
      <c r="JGL60" s="2"/>
      <c r="JGM60" s="2"/>
      <c r="JGN60" s="2"/>
      <c r="JGO60" s="2"/>
      <c r="JGP60" s="2"/>
      <c r="JGQ60" s="2"/>
      <c r="JGR60" s="2"/>
      <c r="JGS60" s="2"/>
      <c r="JGT60" s="2"/>
      <c r="JGU60" s="2"/>
      <c r="JGV60" s="2"/>
      <c r="JGW60" s="2"/>
      <c r="JGX60" s="2"/>
      <c r="JGY60" s="2"/>
      <c r="JGZ60" s="2"/>
      <c r="JHA60" s="2"/>
      <c r="JHB60" s="2"/>
      <c r="JHC60" s="2"/>
      <c r="JHD60" s="2"/>
      <c r="JHE60" s="2"/>
      <c r="JHF60" s="2"/>
      <c r="JHG60" s="2"/>
      <c r="JHH60" s="2"/>
      <c r="JHI60" s="2"/>
      <c r="JHJ60" s="2"/>
      <c r="JHK60" s="2"/>
      <c r="JHL60" s="2"/>
      <c r="JHM60" s="2"/>
      <c r="JHN60" s="2"/>
      <c r="JHO60" s="2"/>
      <c r="JHP60" s="2"/>
      <c r="JHQ60" s="2"/>
      <c r="JHR60" s="2"/>
      <c r="JHS60" s="2"/>
      <c r="JHT60" s="2"/>
      <c r="JHU60" s="2"/>
      <c r="JHV60" s="2"/>
      <c r="JHW60" s="2"/>
      <c r="JHX60" s="2"/>
      <c r="JHY60" s="2"/>
      <c r="JHZ60" s="2"/>
      <c r="JIA60" s="2"/>
      <c r="JIB60" s="2"/>
      <c r="JIC60" s="2"/>
      <c r="JID60" s="2"/>
      <c r="JIE60" s="2"/>
      <c r="JIF60" s="2"/>
      <c r="JIG60" s="2"/>
      <c r="JIH60" s="2"/>
      <c r="JII60" s="2"/>
      <c r="JIJ60" s="2"/>
      <c r="JIK60" s="2"/>
      <c r="JIL60" s="2"/>
      <c r="JIM60" s="2"/>
      <c r="JIN60" s="2"/>
      <c r="JIO60" s="2"/>
      <c r="JIP60" s="2"/>
      <c r="JIQ60" s="2"/>
      <c r="JIR60" s="2"/>
      <c r="JIS60" s="2"/>
      <c r="JIT60" s="2"/>
      <c r="JIU60" s="2"/>
      <c r="JIV60" s="2"/>
      <c r="JIW60" s="2"/>
      <c r="JIX60" s="2"/>
      <c r="JIY60" s="2"/>
      <c r="JIZ60" s="2"/>
      <c r="JJA60" s="2"/>
      <c r="JJB60" s="2"/>
      <c r="JJC60" s="2"/>
      <c r="JJD60" s="2"/>
      <c r="JJE60" s="2"/>
      <c r="JJF60" s="2"/>
      <c r="JJG60" s="2"/>
      <c r="JJH60" s="2"/>
      <c r="JJI60" s="2"/>
      <c r="JJJ60" s="2"/>
      <c r="JJK60" s="2"/>
      <c r="JJL60" s="2"/>
      <c r="JJM60" s="2"/>
      <c r="JJN60" s="2"/>
      <c r="JJO60" s="2"/>
      <c r="JJP60" s="2"/>
      <c r="JJQ60" s="2"/>
      <c r="JJR60" s="2"/>
      <c r="JJS60" s="2"/>
      <c r="JJT60" s="2"/>
      <c r="JJU60" s="2"/>
      <c r="JJV60" s="2"/>
      <c r="JJW60" s="2"/>
      <c r="JJX60" s="2"/>
      <c r="JJY60" s="2"/>
      <c r="JJZ60" s="2"/>
      <c r="JKA60" s="2"/>
      <c r="JKB60" s="2"/>
      <c r="JKC60" s="2"/>
      <c r="JKD60" s="2"/>
      <c r="JKE60" s="2"/>
      <c r="JKF60" s="2"/>
      <c r="JKG60" s="2"/>
      <c r="JKH60" s="2"/>
      <c r="JKI60" s="2"/>
      <c r="JKJ60" s="2"/>
      <c r="JKK60" s="2"/>
      <c r="JKL60" s="2"/>
      <c r="JKM60" s="2"/>
      <c r="JKN60" s="2"/>
      <c r="JKO60" s="2"/>
      <c r="JKP60" s="2"/>
      <c r="JKQ60" s="2"/>
      <c r="JKR60" s="2"/>
      <c r="JKS60" s="2"/>
      <c r="JKT60" s="2"/>
      <c r="JKU60" s="2"/>
      <c r="JKV60" s="2"/>
      <c r="JKW60" s="2"/>
      <c r="JKX60" s="2"/>
      <c r="JKY60" s="2"/>
      <c r="JKZ60" s="2"/>
      <c r="JLA60" s="2"/>
      <c r="JLB60" s="2"/>
      <c r="JLC60" s="2"/>
      <c r="JLD60" s="2"/>
      <c r="JLE60" s="2"/>
      <c r="JLF60" s="2"/>
      <c r="JLG60" s="2"/>
      <c r="JLH60" s="2"/>
      <c r="JLI60" s="2"/>
      <c r="JLJ60" s="2"/>
      <c r="JLK60" s="2"/>
      <c r="JLL60" s="2"/>
      <c r="JLM60" s="2"/>
      <c r="JLN60" s="2"/>
      <c r="JLO60" s="2"/>
      <c r="JLP60" s="2"/>
      <c r="JLQ60" s="2"/>
      <c r="JLR60" s="2"/>
      <c r="JLS60" s="2"/>
      <c r="JLT60" s="2"/>
      <c r="JLU60" s="2"/>
      <c r="JLV60" s="2"/>
      <c r="JLW60" s="2"/>
      <c r="JLX60" s="2"/>
      <c r="JLY60" s="2"/>
      <c r="JLZ60" s="2"/>
      <c r="JMA60" s="2"/>
      <c r="JMB60" s="2"/>
      <c r="JMC60" s="2"/>
      <c r="JMD60" s="2"/>
      <c r="JME60" s="2"/>
      <c r="JMF60" s="2"/>
      <c r="JMG60" s="2"/>
      <c r="JMH60" s="2"/>
      <c r="JMI60" s="2"/>
      <c r="JMJ60" s="2"/>
      <c r="JMK60" s="2"/>
      <c r="JML60" s="2"/>
      <c r="JMM60" s="2"/>
      <c r="JMN60" s="2"/>
      <c r="JMO60" s="2"/>
      <c r="JMP60" s="2"/>
      <c r="JMQ60" s="2"/>
      <c r="JMR60" s="2"/>
      <c r="JMS60" s="2"/>
      <c r="JMT60" s="2"/>
      <c r="JMU60" s="2"/>
      <c r="JMV60" s="2"/>
      <c r="JMW60" s="2"/>
      <c r="JMX60" s="2"/>
      <c r="JMY60" s="2"/>
      <c r="JMZ60" s="2"/>
      <c r="JNA60" s="2"/>
      <c r="JNB60" s="2"/>
      <c r="JNC60" s="2"/>
      <c r="JND60" s="2"/>
      <c r="JNE60" s="2"/>
      <c r="JNF60" s="2"/>
      <c r="JNG60" s="2"/>
      <c r="JNH60" s="2"/>
      <c r="JNI60" s="2"/>
      <c r="JNJ60" s="2"/>
      <c r="JNK60" s="2"/>
      <c r="JNL60" s="2"/>
      <c r="JNM60" s="2"/>
      <c r="JNN60" s="2"/>
      <c r="JNO60" s="2"/>
      <c r="JNP60" s="2"/>
      <c r="JNQ60" s="2"/>
      <c r="JNR60" s="2"/>
      <c r="JNS60" s="2"/>
      <c r="JNT60" s="2"/>
      <c r="JNU60" s="2"/>
      <c r="JNV60" s="2"/>
      <c r="JNW60" s="2"/>
      <c r="JNX60" s="2"/>
      <c r="JNY60" s="2"/>
      <c r="JNZ60" s="2"/>
      <c r="JOA60" s="2"/>
      <c r="JOB60" s="2"/>
      <c r="JOC60" s="2"/>
      <c r="JOD60" s="2"/>
      <c r="JOE60" s="2"/>
      <c r="JOF60" s="2"/>
      <c r="JOG60" s="2"/>
      <c r="JOH60" s="2"/>
      <c r="JOI60" s="2"/>
      <c r="JOJ60" s="2"/>
      <c r="JOK60" s="2"/>
      <c r="JOL60" s="2"/>
      <c r="JOM60" s="2"/>
      <c r="JON60" s="2"/>
      <c r="JOO60" s="2"/>
      <c r="JOP60" s="2"/>
      <c r="JOQ60" s="2"/>
      <c r="JOR60" s="2"/>
      <c r="JOS60" s="2"/>
      <c r="JOT60" s="2"/>
      <c r="JOU60" s="2"/>
      <c r="JOV60" s="2"/>
      <c r="JOW60" s="2"/>
      <c r="JOX60" s="2"/>
      <c r="JOY60" s="2"/>
      <c r="JOZ60" s="2"/>
      <c r="JPA60" s="2"/>
      <c r="JPB60" s="2"/>
      <c r="JPC60" s="2"/>
      <c r="JPD60" s="2"/>
      <c r="JPE60" s="2"/>
      <c r="JPF60" s="2"/>
      <c r="JPG60" s="2"/>
      <c r="JPH60" s="2"/>
      <c r="JPI60" s="2"/>
      <c r="JPJ60" s="2"/>
      <c r="JPK60" s="2"/>
      <c r="JPL60" s="2"/>
      <c r="JPM60" s="2"/>
      <c r="JPN60" s="2"/>
      <c r="JPO60" s="2"/>
      <c r="JPP60" s="2"/>
      <c r="JPQ60" s="2"/>
      <c r="JPR60" s="2"/>
      <c r="JPS60" s="2"/>
      <c r="JPT60" s="2"/>
      <c r="JPU60" s="2"/>
      <c r="JPV60" s="2"/>
      <c r="JPW60" s="2"/>
      <c r="JPX60" s="2"/>
      <c r="JPY60" s="2"/>
      <c r="JPZ60" s="2"/>
      <c r="JQA60" s="2"/>
      <c r="JQB60" s="2"/>
      <c r="JQC60" s="2"/>
      <c r="JQD60" s="2"/>
      <c r="JQE60" s="2"/>
      <c r="JQF60" s="2"/>
      <c r="JQG60" s="2"/>
      <c r="JQH60" s="2"/>
      <c r="JQI60" s="2"/>
      <c r="JQJ60" s="2"/>
      <c r="JQK60" s="2"/>
      <c r="JQL60" s="2"/>
      <c r="JQM60" s="2"/>
      <c r="JQN60" s="2"/>
      <c r="JQO60" s="2"/>
      <c r="JQP60" s="2"/>
      <c r="JQQ60" s="2"/>
      <c r="JQR60" s="2"/>
      <c r="JQS60" s="2"/>
      <c r="JQT60" s="2"/>
      <c r="JQU60" s="2"/>
      <c r="JQV60" s="2"/>
      <c r="JQW60" s="2"/>
      <c r="JQX60" s="2"/>
      <c r="JQY60" s="2"/>
      <c r="JQZ60" s="2"/>
      <c r="JRA60" s="2"/>
      <c r="JRB60" s="2"/>
      <c r="JRC60" s="2"/>
      <c r="JRD60" s="2"/>
      <c r="JRE60" s="2"/>
      <c r="JRF60" s="2"/>
      <c r="JRG60" s="2"/>
      <c r="JRH60" s="2"/>
      <c r="JRI60" s="2"/>
      <c r="JRJ60" s="2"/>
      <c r="JRK60" s="2"/>
      <c r="JRL60" s="2"/>
      <c r="JRM60" s="2"/>
      <c r="JRN60" s="2"/>
      <c r="JRO60" s="2"/>
      <c r="JRP60" s="2"/>
      <c r="JRQ60" s="2"/>
      <c r="JRR60" s="2"/>
      <c r="JRS60" s="2"/>
      <c r="JRT60" s="2"/>
      <c r="JRU60" s="2"/>
      <c r="JRV60" s="2"/>
      <c r="JRW60" s="2"/>
      <c r="JRX60" s="2"/>
      <c r="JRY60" s="2"/>
      <c r="JRZ60" s="2"/>
      <c r="JSA60" s="2"/>
      <c r="JSB60" s="2"/>
      <c r="JSC60" s="2"/>
      <c r="JSD60" s="2"/>
      <c r="JSE60" s="2"/>
      <c r="JSF60" s="2"/>
      <c r="JSG60" s="2"/>
      <c r="JSH60" s="2"/>
      <c r="JSI60" s="2"/>
      <c r="JSJ60" s="2"/>
      <c r="JSK60" s="2"/>
      <c r="JSL60" s="2"/>
      <c r="JSM60" s="2"/>
      <c r="JSN60" s="2"/>
      <c r="JSO60" s="2"/>
      <c r="JSP60" s="2"/>
      <c r="JSQ60" s="2"/>
      <c r="JSR60" s="2"/>
      <c r="JSS60" s="2"/>
      <c r="JST60" s="2"/>
      <c r="JSU60" s="2"/>
      <c r="JSV60" s="2"/>
      <c r="JSW60" s="2"/>
      <c r="JSX60" s="2"/>
      <c r="JSY60" s="2"/>
      <c r="JSZ60" s="2"/>
      <c r="JTA60" s="2"/>
      <c r="JTB60" s="2"/>
      <c r="JTC60" s="2"/>
      <c r="JTD60" s="2"/>
      <c r="JTE60" s="2"/>
      <c r="JTF60" s="2"/>
      <c r="JTG60" s="2"/>
      <c r="JTH60" s="2"/>
      <c r="JTI60" s="2"/>
      <c r="JTJ60" s="2"/>
      <c r="JTK60" s="2"/>
      <c r="JTL60" s="2"/>
      <c r="JTM60" s="2"/>
      <c r="JTN60" s="2"/>
      <c r="JTO60" s="2"/>
      <c r="JTP60" s="2"/>
      <c r="JTQ60" s="2"/>
      <c r="JTR60" s="2"/>
      <c r="JTS60" s="2"/>
      <c r="JTT60" s="2"/>
      <c r="JTU60" s="2"/>
      <c r="JTV60" s="2"/>
      <c r="JTW60" s="2"/>
      <c r="JTX60" s="2"/>
      <c r="JTY60" s="2"/>
      <c r="JTZ60" s="2"/>
      <c r="JUA60" s="2"/>
      <c r="JUB60" s="2"/>
      <c r="JUC60" s="2"/>
      <c r="JUD60" s="2"/>
      <c r="JUE60" s="2"/>
      <c r="JUF60" s="2"/>
      <c r="JUG60" s="2"/>
      <c r="JUH60" s="2"/>
      <c r="JUI60" s="2"/>
      <c r="JUJ60" s="2"/>
      <c r="JUK60" s="2"/>
      <c r="JUL60" s="2"/>
      <c r="JUM60" s="2"/>
      <c r="JUN60" s="2"/>
      <c r="JUO60" s="2"/>
      <c r="JUP60" s="2"/>
      <c r="JUQ60" s="2"/>
      <c r="JUR60" s="2"/>
      <c r="JUS60" s="2"/>
      <c r="JUT60" s="2"/>
      <c r="JUU60" s="2"/>
      <c r="JUV60" s="2"/>
      <c r="JUW60" s="2"/>
      <c r="JUX60" s="2"/>
      <c r="JUY60" s="2"/>
      <c r="JUZ60" s="2"/>
      <c r="JVA60" s="2"/>
      <c r="JVB60" s="2"/>
      <c r="JVC60" s="2"/>
      <c r="JVD60" s="2"/>
      <c r="JVE60" s="2"/>
      <c r="JVF60" s="2"/>
      <c r="JVG60" s="2"/>
      <c r="JVH60" s="2"/>
      <c r="JVI60" s="2"/>
      <c r="JVJ60" s="2"/>
      <c r="JVK60" s="2"/>
      <c r="JVL60" s="2"/>
      <c r="JVM60" s="2"/>
      <c r="JVN60" s="2"/>
      <c r="JVO60" s="2"/>
      <c r="JVP60" s="2"/>
      <c r="JVQ60" s="2"/>
      <c r="JVR60" s="2"/>
      <c r="JVS60" s="2"/>
      <c r="JVT60" s="2"/>
      <c r="JVU60" s="2"/>
      <c r="JVV60" s="2"/>
      <c r="JVW60" s="2"/>
      <c r="JVX60" s="2"/>
      <c r="JVY60" s="2"/>
      <c r="JVZ60" s="2"/>
      <c r="JWA60" s="2"/>
      <c r="JWB60" s="2"/>
      <c r="JWC60" s="2"/>
      <c r="JWD60" s="2"/>
      <c r="JWE60" s="2"/>
      <c r="JWF60" s="2"/>
      <c r="JWG60" s="2"/>
      <c r="JWH60" s="2"/>
      <c r="JWI60" s="2"/>
      <c r="JWJ60" s="2"/>
      <c r="JWK60" s="2"/>
      <c r="JWL60" s="2"/>
      <c r="JWM60" s="2"/>
      <c r="JWN60" s="2"/>
      <c r="JWO60" s="2"/>
      <c r="JWP60" s="2"/>
      <c r="JWQ60" s="2"/>
      <c r="JWR60" s="2"/>
      <c r="JWS60" s="2"/>
      <c r="JWT60" s="2"/>
      <c r="JWU60" s="2"/>
      <c r="JWV60" s="2"/>
      <c r="JWW60" s="2"/>
      <c r="JWX60" s="2"/>
      <c r="JWY60" s="2"/>
      <c r="JWZ60" s="2"/>
      <c r="JXA60" s="2"/>
      <c r="JXB60" s="2"/>
      <c r="JXC60" s="2"/>
      <c r="JXD60" s="2"/>
      <c r="JXE60" s="2"/>
      <c r="JXF60" s="2"/>
      <c r="JXG60" s="2"/>
      <c r="JXH60" s="2"/>
      <c r="JXI60" s="2"/>
      <c r="JXJ60" s="2"/>
      <c r="JXK60" s="2"/>
      <c r="JXL60" s="2"/>
      <c r="JXM60" s="2"/>
      <c r="JXN60" s="2"/>
      <c r="JXO60" s="2"/>
      <c r="JXP60" s="2"/>
      <c r="JXQ60" s="2"/>
      <c r="JXR60" s="2"/>
      <c r="JXS60" s="2"/>
      <c r="JXT60" s="2"/>
      <c r="JXU60" s="2"/>
      <c r="JXV60" s="2"/>
      <c r="JXW60" s="2"/>
      <c r="JXX60" s="2"/>
      <c r="JXY60" s="2"/>
      <c r="JXZ60" s="2"/>
      <c r="JYA60" s="2"/>
      <c r="JYB60" s="2"/>
      <c r="JYC60" s="2"/>
      <c r="JYD60" s="2"/>
      <c r="JYE60" s="2"/>
      <c r="JYF60" s="2"/>
      <c r="JYG60" s="2"/>
      <c r="JYH60" s="2"/>
      <c r="JYI60" s="2"/>
      <c r="JYJ60" s="2"/>
      <c r="JYK60" s="2"/>
      <c r="JYL60" s="2"/>
      <c r="JYM60" s="2"/>
      <c r="JYN60" s="2"/>
      <c r="JYO60" s="2"/>
      <c r="JYP60" s="2"/>
      <c r="JYQ60" s="2"/>
      <c r="JYR60" s="2"/>
      <c r="JYS60" s="2"/>
      <c r="JYT60" s="2"/>
      <c r="JYU60" s="2"/>
      <c r="JYV60" s="2"/>
      <c r="JYW60" s="2"/>
      <c r="JYX60" s="2"/>
      <c r="JYY60" s="2"/>
      <c r="JYZ60" s="2"/>
      <c r="JZA60" s="2"/>
      <c r="JZB60" s="2"/>
      <c r="JZC60" s="2"/>
      <c r="JZD60" s="2"/>
      <c r="JZE60" s="2"/>
      <c r="JZF60" s="2"/>
      <c r="JZG60" s="2"/>
      <c r="JZH60" s="2"/>
      <c r="JZI60" s="2"/>
      <c r="JZJ60" s="2"/>
      <c r="JZK60" s="2"/>
      <c r="JZL60" s="2"/>
      <c r="JZM60" s="2"/>
      <c r="JZN60" s="2"/>
      <c r="JZO60" s="2"/>
      <c r="JZP60" s="2"/>
      <c r="JZQ60" s="2"/>
      <c r="JZR60" s="2"/>
      <c r="JZS60" s="2"/>
      <c r="JZT60" s="2"/>
      <c r="JZU60" s="2"/>
      <c r="JZV60" s="2"/>
      <c r="JZW60" s="2"/>
      <c r="JZX60" s="2"/>
      <c r="JZY60" s="2"/>
      <c r="JZZ60" s="2"/>
      <c r="KAA60" s="2"/>
      <c r="KAB60" s="2"/>
      <c r="KAC60" s="2"/>
      <c r="KAD60" s="2"/>
      <c r="KAE60" s="2"/>
      <c r="KAF60" s="2"/>
      <c r="KAG60" s="2"/>
      <c r="KAH60" s="2"/>
      <c r="KAI60" s="2"/>
      <c r="KAJ60" s="2"/>
      <c r="KAK60" s="2"/>
      <c r="KAL60" s="2"/>
      <c r="KAM60" s="2"/>
      <c r="KAN60" s="2"/>
      <c r="KAO60" s="2"/>
      <c r="KAP60" s="2"/>
      <c r="KAQ60" s="2"/>
      <c r="KAR60" s="2"/>
      <c r="KAS60" s="2"/>
      <c r="KAT60" s="2"/>
      <c r="KAU60" s="2"/>
      <c r="KAV60" s="2"/>
      <c r="KAW60" s="2"/>
      <c r="KAX60" s="2"/>
      <c r="KAY60" s="2"/>
      <c r="KAZ60" s="2"/>
      <c r="KBA60" s="2"/>
      <c r="KBB60" s="2"/>
      <c r="KBC60" s="2"/>
      <c r="KBD60" s="2"/>
      <c r="KBE60" s="2"/>
      <c r="KBF60" s="2"/>
      <c r="KBG60" s="2"/>
      <c r="KBH60" s="2"/>
      <c r="KBI60" s="2"/>
      <c r="KBJ60" s="2"/>
      <c r="KBK60" s="2"/>
      <c r="KBL60" s="2"/>
      <c r="KBM60" s="2"/>
      <c r="KBN60" s="2"/>
      <c r="KBO60" s="2"/>
      <c r="KBP60" s="2"/>
      <c r="KBQ60" s="2"/>
      <c r="KBR60" s="2"/>
      <c r="KBS60" s="2"/>
      <c r="KBT60" s="2"/>
      <c r="KBU60" s="2"/>
      <c r="KBV60" s="2"/>
      <c r="KBW60" s="2"/>
      <c r="KBX60" s="2"/>
      <c r="KBY60" s="2"/>
      <c r="KBZ60" s="2"/>
      <c r="KCA60" s="2"/>
      <c r="KCB60" s="2"/>
      <c r="KCC60" s="2"/>
      <c r="KCD60" s="2"/>
      <c r="KCE60" s="2"/>
      <c r="KCF60" s="2"/>
      <c r="KCG60" s="2"/>
      <c r="KCH60" s="2"/>
      <c r="KCI60" s="2"/>
      <c r="KCJ60" s="2"/>
      <c r="KCK60" s="2"/>
      <c r="KCL60" s="2"/>
      <c r="KCM60" s="2"/>
      <c r="KCN60" s="2"/>
      <c r="KCO60" s="2"/>
      <c r="KCP60" s="2"/>
      <c r="KCQ60" s="2"/>
      <c r="KCR60" s="2"/>
      <c r="KCS60" s="2"/>
      <c r="KCT60" s="2"/>
      <c r="KCU60" s="2"/>
      <c r="KCV60" s="2"/>
      <c r="KCW60" s="2"/>
      <c r="KCX60" s="2"/>
      <c r="KCY60" s="2"/>
      <c r="KCZ60" s="2"/>
      <c r="KDA60" s="2"/>
      <c r="KDB60" s="2"/>
      <c r="KDC60" s="2"/>
      <c r="KDD60" s="2"/>
      <c r="KDE60" s="2"/>
      <c r="KDF60" s="2"/>
      <c r="KDG60" s="2"/>
      <c r="KDH60" s="2"/>
      <c r="KDI60" s="2"/>
      <c r="KDJ60" s="2"/>
      <c r="KDK60" s="2"/>
      <c r="KDL60" s="2"/>
      <c r="KDM60" s="2"/>
      <c r="KDN60" s="2"/>
      <c r="KDO60" s="2"/>
      <c r="KDP60" s="2"/>
      <c r="KDQ60" s="2"/>
      <c r="KDR60" s="2"/>
      <c r="KDS60" s="2"/>
      <c r="KDT60" s="2"/>
      <c r="KDU60" s="2"/>
      <c r="KDV60" s="2"/>
      <c r="KDW60" s="2"/>
      <c r="KDX60" s="2"/>
      <c r="KDY60" s="2"/>
      <c r="KDZ60" s="2"/>
      <c r="KEA60" s="2"/>
      <c r="KEB60" s="2"/>
      <c r="KEC60" s="2"/>
      <c r="KED60" s="2"/>
      <c r="KEE60" s="2"/>
      <c r="KEF60" s="2"/>
      <c r="KEG60" s="2"/>
      <c r="KEH60" s="2"/>
      <c r="KEI60" s="2"/>
      <c r="KEJ60" s="2"/>
      <c r="KEK60" s="2"/>
      <c r="KEL60" s="2"/>
      <c r="KEM60" s="2"/>
      <c r="KEN60" s="2"/>
      <c r="KEO60" s="2"/>
      <c r="KEP60" s="2"/>
      <c r="KEQ60" s="2"/>
      <c r="KER60" s="2"/>
      <c r="KES60" s="2"/>
      <c r="KET60" s="2"/>
      <c r="KEU60" s="2"/>
      <c r="KEV60" s="2"/>
      <c r="KEW60" s="2"/>
      <c r="KEX60" s="2"/>
      <c r="KEY60" s="2"/>
      <c r="KEZ60" s="2"/>
      <c r="KFA60" s="2"/>
      <c r="KFB60" s="2"/>
      <c r="KFC60" s="2"/>
      <c r="KFD60" s="2"/>
      <c r="KFE60" s="2"/>
      <c r="KFF60" s="2"/>
      <c r="KFG60" s="2"/>
      <c r="KFH60" s="2"/>
      <c r="KFI60" s="2"/>
      <c r="KFJ60" s="2"/>
      <c r="KFK60" s="2"/>
      <c r="KFL60" s="2"/>
      <c r="KFM60" s="2"/>
      <c r="KFN60" s="2"/>
      <c r="KFO60" s="2"/>
      <c r="KFP60" s="2"/>
      <c r="KFQ60" s="2"/>
      <c r="KFR60" s="2"/>
      <c r="KFS60" s="2"/>
      <c r="KFT60" s="2"/>
      <c r="KFU60" s="2"/>
      <c r="KFV60" s="2"/>
      <c r="KFW60" s="2"/>
      <c r="KFX60" s="2"/>
      <c r="KFY60" s="2"/>
      <c r="KFZ60" s="2"/>
      <c r="KGA60" s="2"/>
      <c r="KGB60" s="2"/>
      <c r="KGC60" s="2"/>
      <c r="KGD60" s="2"/>
      <c r="KGE60" s="2"/>
      <c r="KGF60" s="2"/>
      <c r="KGG60" s="2"/>
      <c r="KGH60" s="2"/>
      <c r="KGI60" s="2"/>
      <c r="KGJ60" s="2"/>
      <c r="KGK60" s="2"/>
      <c r="KGL60" s="2"/>
      <c r="KGM60" s="2"/>
      <c r="KGN60" s="2"/>
      <c r="KGO60" s="2"/>
      <c r="KGP60" s="2"/>
      <c r="KGQ60" s="2"/>
      <c r="KGR60" s="2"/>
      <c r="KGS60" s="2"/>
      <c r="KGT60" s="2"/>
      <c r="KGU60" s="2"/>
      <c r="KGV60" s="2"/>
      <c r="KGW60" s="2"/>
      <c r="KGX60" s="2"/>
      <c r="KGY60" s="2"/>
      <c r="KGZ60" s="2"/>
      <c r="KHA60" s="2"/>
      <c r="KHB60" s="2"/>
      <c r="KHC60" s="2"/>
      <c r="KHD60" s="2"/>
      <c r="KHE60" s="2"/>
      <c r="KHF60" s="2"/>
      <c r="KHG60" s="2"/>
      <c r="KHH60" s="2"/>
      <c r="KHI60" s="2"/>
      <c r="KHJ60" s="2"/>
      <c r="KHK60" s="2"/>
      <c r="KHL60" s="2"/>
      <c r="KHM60" s="2"/>
      <c r="KHN60" s="2"/>
      <c r="KHO60" s="2"/>
      <c r="KHP60" s="2"/>
      <c r="KHQ60" s="2"/>
      <c r="KHR60" s="2"/>
      <c r="KHS60" s="2"/>
      <c r="KHT60" s="2"/>
      <c r="KHU60" s="2"/>
      <c r="KHV60" s="2"/>
      <c r="KHW60" s="2"/>
      <c r="KHX60" s="2"/>
      <c r="KHY60" s="2"/>
      <c r="KHZ60" s="2"/>
      <c r="KIA60" s="2"/>
      <c r="KIB60" s="2"/>
      <c r="KIC60" s="2"/>
      <c r="KID60" s="2"/>
      <c r="KIE60" s="2"/>
      <c r="KIF60" s="2"/>
      <c r="KIG60" s="2"/>
      <c r="KIH60" s="2"/>
      <c r="KII60" s="2"/>
      <c r="KIJ60" s="2"/>
      <c r="KIK60" s="2"/>
      <c r="KIL60" s="2"/>
      <c r="KIM60" s="2"/>
      <c r="KIN60" s="2"/>
      <c r="KIO60" s="2"/>
      <c r="KIP60" s="2"/>
      <c r="KIQ60" s="2"/>
      <c r="KIR60" s="2"/>
      <c r="KIS60" s="2"/>
      <c r="KIT60" s="2"/>
      <c r="KIU60" s="2"/>
      <c r="KIV60" s="2"/>
      <c r="KIW60" s="2"/>
      <c r="KIX60" s="2"/>
      <c r="KIY60" s="2"/>
      <c r="KIZ60" s="2"/>
      <c r="KJA60" s="2"/>
      <c r="KJB60" s="2"/>
      <c r="KJC60" s="2"/>
      <c r="KJD60" s="2"/>
      <c r="KJE60" s="2"/>
      <c r="KJF60" s="2"/>
      <c r="KJG60" s="2"/>
      <c r="KJH60" s="2"/>
      <c r="KJI60" s="2"/>
      <c r="KJJ60" s="2"/>
      <c r="KJK60" s="2"/>
      <c r="KJL60" s="2"/>
      <c r="KJM60" s="2"/>
      <c r="KJN60" s="2"/>
      <c r="KJO60" s="2"/>
      <c r="KJP60" s="2"/>
      <c r="KJQ60" s="2"/>
      <c r="KJR60" s="2"/>
      <c r="KJS60" s="2"/>
      <c r="KJT60" s="2"/>
      <c r="KJU60" s="2"/>
      <c r="KJV60" s="2"/>
      <c r="KJW60" s="2"/>
      <c r="KJX60" s="2"/>
      <c r="KJY60" s="2"/>
      <c r="KJZ60" s="2"/>
      <c r="KKA60" s="2"/>
      <c r="KKB60" s="2"/>
      <c r="KKC60" s="2"/>
      <c r="KKD60" s="2"/>
      <c r="KKE60" s="2"/>
      <c r="KKF60" s="2"/>
      <c r="KKG60" s="2"/>
      <c r="KKH60" s="2"/>
      <c r="KKI60" s="2"/>
      <c r="KKJ60" s="2"/>
      <c r="KKK60" s="2"/>
      <c r="KKL60" s="2"/>
      <c r="KKM60" s="2"/>
      <c r="KKN60" s="2"/>
      <c r="KKO60" s="2"/>
      <c r="KKP60" s="2"/>
      <c r="KKQ60" s="2"/>
      <c r="KKR60" s="2"/>
      <c r="KKS60" s="2"/>
      <c r="KKT60" s="2"/>
      <c r="KKU60" s="2"/>
      <c r="KKV60" s="2"/>
      <c r="KKW60" s="2"/>
      <c r="KKX60" s="2"/>
      <c r="KKY60" s="2"/>
      <c r="KKZ60" s="2"/>
      <c r="KLA60" s="2"/>
      <c r="KLB60" s="2"/>
      <c r="KLC60" s="2"/>
      <c r="KLD60" s="2"/>
      <c r="KLE60" s="2"/>
      <c r="KLF60" s="2"/>
      <c r="KLG60" s="2"/>
      <c r="KLH60" s="2"/>
      <c r="KLI60" s="2"/>
      <c r="KLJ60" s="2"/>
      <c r="KLK60" s="2"/>
      <c r="KLL60" s="2"/>
      <c r="KLM60" s="2"/>
      <c r="KLN60" s="2"/>
      <c r="KLO60" s="2"/>
      <c r="KLP60" s="2"/>
      <c r="KLQ60" s="2"/>
      <c r="KLR60" s="2"/>
      <c r="KLS60" s="2"/>
      <c r="KLT60" s="2"/>
      <c r="KLU60" s="2"/>
      <c r="KLV60" s="2"/>
      <c r="KLW60" s="2"/>
      <c r="KLX60" s="2"/>
      <c r="KLY60" s="2"/>
      <c r="KLZ60" s="2"/>
      <c r="KMA60" s="2"/>
      <c r="KMB60" s="2"/>
      <c r="KMC60" s="2"/>
      <c r="KMD60" s="2"/>
      <c r="KME60" s="2"/>
      <c r="KMF60" s="2"/>
      <c r="KMG60" s="2"/>
      <c r="KMH60" s="2"/>
      <c r="KMI60" s="2"/>
      <c r="KMJ60" s="2"/>
      <c r="KMK60" s="2"/>
      <c r="KML60" s="2"/>
      <c r="KMM60" s="2"/>
      <c r="KMN60" s="2"/>
      <c r="KMO60" s="2"/>
      <c r="KMP60" s="2"/>
      <c r="KMQ60" s="2"/>
      <c r="KMR60" s="2"/>
      <c r="KMS60" s="2"/>
      <c r="KMT60" s="2"/>
      <c r="KMU60" s="2"/>
      <c r="KMV60" s="2"/>
      <c r="KMW60" s="2"/>
      <c r="KMX60" s="2"/>
      <c r="KMY60" s="2"/>
      <c r="KMZ60" s="2"/>
      <c r="KNA60" s="2"/>
      <c r="KNB60" s="2"/>
      <c r="KNC60" s="2"/>
      <c r="KND60" s="2"/>
      <c r="KNE60" s="2"/>
      <c r="KNF60" s="2"/>
      <c r="KNG60" s="2"/>
      <c r="KNH60" s="2"/>
      <c r="KNI60" s="2"/>
      <c r="KNJ60" s="2"/>
      <c r="KNK60" s="2"/>
      <c r="KNL60" s="2"/>
      <c r="KNM60" s="2"/>
      <c r="KNN60" s="2"/>
      <c r="KNO60" s="2"/>
      <c r="KNP60" s="2"/>
      <c r="KNQ60" s="2"/>
      <c r="KNR60" s="2"/>
      <c r="KNS60" s="2"/>
      <c r="KNT60" s="2"/>
      <c r="KNU60" s="2"/>
      <c r="KNV60" s="2"/>
      <c r="KNW60" s="2"/>
      <c r="KNX60" s="2"/>
      <c r="KNY60" s="2"/>
      <c r="KNZ60" s="2"/>
      <c r="KOA60" s="2"/>
      <c r="KOB60" s="2"/>
      <c r="KOC60" s="2"/>
      <c r="KOD60" s="2"/>
      <c r="KOE60" s="2"/>
      <c r="KOF60" s="2"/>
      <c r="KOG60" s="2"/>
      <c r="KOH60" s="2"/>
      <c r="KOI60" s="2"/>
      <c r="KOJ60" s="2"/>
      <c r="KOK60" s="2"/>
      <c r="KOL60" s="2"/>
      <c r="KOM60" s="2"/>
      <c r="KON60" s="2"/>
      <c r="KOO60" s="2"/>
      <c r="KOP60" s="2"/>
      <c r="KOQ60" s="2"/>
      <c r="KOR60" s="2"/>
      <c r="KOS60" s="2"/>
      <c r="KOT60" s="2"/>
      <c r="KOU60" s="2"/>
      <c r="KOV60" s="2"/>
      <c r="KOW60" s="2"/>
      <c r="KOX60" s="2"/>
      <c r="KOY60" s="2"/>
      <c r="KOZ60" s="2"/>
      <c r="KPA60" s="2"/>
      <c r="KPB60" s="2"/>
      <c r="KPC60" s="2"/>
      <c r="KPD60" s="2"/>
      <c r="KPE60" s="2"/>
      <c r="KPF60" s="2"/>
      <c r="KPG60" s="2"/>
      <c r="KPH60" s="2"/>
      <c r="KPI60" s="2"/>
      <c r="KPJ60" s="2"/>
      <c r="KPK60" s="2"/>
      <c r="KPL60" s="2"/>
      <c r="KPM60" s="2"/>
      <c r="KPN60" s="2"/>
      <c r="KPO60" s="2"/>
      <c r="KPP60" s="2"/>
      <c r="KPQ60" s="2"/>
      <c r="KPR60" s="2"/>
      <c r="KPS60" s="2"/>
      <c r="KPT60" s="2"/>
      <c r="KPU60" s="2"/>
      <c r="KPV60" s="2"/>
      <c r="KPW60" s="2"/>
      <c r="KPX60" s="2"/>
      <c r="KPY60" s="2"/>
      <c r="KPZ60" s="2"/>
      <c r="KQA60" s="2"/>
      <c r="KQB60" s="2"/>
      <c r="KQC60" s="2"/>
      <c r="KQD60" s="2"/>
      <c r="KQE60" s="2"/>
      <c r="KQF60" s="2"/>
      <c r="KQG60" s="2"/>
      <c r="KQH60" s="2"/>
      <c r="KQI60" s="2"/>
      <c r="KQJ60" s="2"/>
      <c r="KQK60" s="2"/>
      <c r="KQL60" s="2"/>
      <c r="KQM60" s="2"/>
      <c r="KQN60" s="2"/>
      <c r="KQO60" s="2"/>
      <c r="KQP60" s="2"/>
      <c r="KQQ60" s="2"/>
      <c r="KQR60" s="2"/>
      <c r="KQS60" s="2"/>
      <c r="KQT60" s="2"/>
      <c r="KQU60" s="2"/>
      <c r="KQV60" s="2"/>
      <c r="KQW60" s="2"/>
      <c r="KQX60" s="2"/>
      <c r="KQY60" s="2"/>
      <c r="KQZ60" s="2"/>
      <c r="KRA60" s="2"/>
      <c r="KRB60" s="2"/>
      <c r="KRC60" s="2"/>
      <c r="KRD60" s="2"/>
      <c r="KRE60" s="2"/>
      <c r="KRF60" s="2"/>
      <c r="KRG60" s="2"/>
      <c r="KRH60" s="2"/>
      <c r="KRI60" s="2"/>
      <c r="KRJ60" s="2"/>
      <c r="KRK60" s="2"/>
      <c r="KRL60" s="2"/>
      <c r="KRM60" s="2"/>
      <c r="KRN60" s="2"/>
      <c r="KRO60" s="2"/>
      <c r="KRP60" s="2"/>
      <c r="KRQ60" s="2"/>
      <c r="KRR60" s="2"/>
      <c r="KRS60" s="2"/>
      <c r="KRT60" s="2"/>
      <c r="KRU60" s="2"/>
      <c r="KRV60" s="2"/>
      <c r="KRW60" s="2"/>
      <c r="KRX60" s="2"/>
      <c r="KRY60" s="2"/>
      <c r="KRZ60" s="2"/>
      <c r="KSA60" s="2"/>
      <c r="KSB60" s="2"/>
      <c r="KSC60" s="2"/>
      <c r="KSD60" s="2"/>
      <c r="KSE60" s="2"/>
      <c r="KSF60" s="2"/>
      <c r="KSG60" s="2"/>
      <c r="KSH60" s="2"/>
      <c r="KSI60" s="2"/>
      <c r="KSJ60" s="2"/>
      <c r="KSK60" s="2"/>
      <c r="KSL60" s="2"/>
      <c r="KSM60" s="2"/>
      <c r="KSN60" s="2"/>
      <c r="KSO60" s="2"/>
      <c r="KSP60" s="2"/>
      <c r="KSQ60" s="2"/>
      <c r="KSR60" s="2"/>
      <c r="KSS60" s="2"/>
      <c r="KST60" s="2"/>
      <c r="KSU60" s="2"/>
      <c r="KSV60" s="2"/>
      <c r="KSW60" s="2"/>
      <c r="KSX60" s="2"/>
      <c r="KSY60" s="2"/>
      <c r="KSZ60" s="2"/>
      <c r="KTA60" s="2"/>
      <c r="KTB60" s="2"/>
      <c r="KTC60" s="2"/>
      <c r="KTD60" s="2"/>
      <c r="KTE60" s="2"/>
      <c r="KTF60" s="2"/>
      <c r="KTG60" s="2"/>
      <c r="KTH60" s="2"/>
      <c r="KTI60" s="2"/>
      <c r="KTJ60" s="2"/>
      <c r="KTK60" s="2"/>
      <c r="KTL60" s="2"/>
      <c r="KTM60" s="2"/>
      <c r="KTN60" s="2"/>
      <c r="KTO60" s="2"/>
      <c r="KTP60" s="2"/>
      <c r="KTQ60" s="2"/>
      <c r="KTR60" s="2"/>
      <c r="KTS60" s="2"/>
      <c r="KTT60" s="2"/>
      <c r="KTU60" s="2"/>
      <c r="KTV60" s="2"/>
      <c r="KTW60" s="2"/>
      <c r="KTX60" s="2"/>
      <c r="KTY60" s="2"/>
      <c r="KTZ60" s="2"/>
      <c r="KUA60" s="2"/>
      <c r="KUB60" s="2"/>
      <c r="KUC60" s="2"/>
      <c r="KUD60" s="2"/>
      <c r="KUE60" s="2"/>
      <c r="KUF60" s="2"/>
      <c r="KUG60" s="2"/>
      <c r="KUH60" s="2"/>
      <c r="KUI60" s="2"/>
      <c r="KUJ60" s="2"/>
      <c r="KUK60" s="2"/>
      <c r="KUL60" s="2"/>
      <c r="KUM60" s="2"/>
      <c r="KUN60" s="2"/>
      <c r="KUO60" s="2"/>
      <c r="KUP60" s="2"/>
      <c r="KUQ60" s="2"/>
      <c r="KUR60" s="2"/>
      <c r="KUS60" s="2"/>
      <c r="KUT60" s="2"/>
      <c r="KUU60" s="2"/>
      <c r="KUV60" s="2"/>
      <c r="KUW60" s="2"/>
      <c r="KUX60" s="2"/>
      <c r="KUY60" s="2"/>
      <c r="KUZ60" s="2"/>
      <c r="KVA60" s="2"/>
      <c r="KVB60" s="2"/>
      <c r="KVC60" s="2"/>
      <c r="KVD60" s="2"/>
      <c r="KVE60" s="2"/>
      <c r="KVF60" s="2"/>
      <c r="KVG60" s="2"/>
      <c r="KVH60" s="2"/>
      <c r="KVI60" s="2"/>
      <c r="KVJ60" s="2"/>
      <c r="KVK60" s="2"/>
      <c r="KVL60" s="2"/>
      <c r="KVM60" s="2"/>
      <c r="KVN60" s="2"/>
      <c r="KVO60" s="2"/>
      <c r="KVP60" s="2"/>
      <c r="KVQ60" s="2"/>
      <c r="KVR60" s="2"/>
      <c r="KVS60" s="2"/>
      <c r="KVT60" s="2"/>
      <c r="KVU60" s="2"/>
      <c r="KVV60" s="2"/>
      <c r="KVW60" s="2"/>
      <c r="KVX60" s="2"/>
      <c r="KVY60" s="2"/>
      <c r="KVZ60" s="2"/>
      <c r="KWA60" s="2"/>
      <c r="KWB60" s="2"/>
      <c r="KWC60" s="2"/>
      <c r="KWD60" s="2"/>
      <c r="KWE60" s="2"/>
      <c r="KWF60" s="2"/>
      <c r="KWG60" s="2"/>
      <c r="KWH60" s="2"/>
      <c r="KWI60" s="2"/>
      <c r="KWJ60" s="2"/>
      <c r="KWK60" s="2"/>
      <c r="KWL60" s="2"/>
      <c r="KWM60" s="2"/>
      <c r="KWN60" s="2"/>
      <c r="KWO60" s="2"/>
      <c r="KWP60" s="2"/>
      <c r="KWQ60" s="2"/>
      <c r="KWR60" s="2"/>
      <c r="KWS60" s="2"/>
      <c r="KWT60" s="2"/>
      <c r="KWU60" s="2"/>
      <c r="KWV60" s="2"/>
      <c r="KWW60" s="2"/>
      <c r="KWX60" s="2"/>
      <c r="KWY60" s="2"/>
      <c r="KWZ60" s="2"/>
      <c r="KXA60" s="2"/>
      <c r="KXB60" s="2"/>
      <c r="KXC60" s="2"/>
      <c r="KXD60" s="2"/>
      <c r="KXE60" s="2"/>
      <c r="KXF60" s="2"/>
      <c r="KXG60" s="2"/>
      <c r="KXH60" s="2"/>
      <c r="KXI60" s="2"/>
      <c r="KXJ60" s="2"/>
      <c r="KXK60" s="2"/>
      <c r="KXL60" s="2"/>
      <c r="KXM60" s="2"/>
      <c r="KXN60" s="2"/>
      <c r="KXO60" s="2"/>
      <c r="KXP60" s="2"/>
      <c r="KXQ60" s="2"/>
      <c r="KXR60" s="2"/>
      <c r="KXS60" s="2"/>
      <c r="KXT60" s="2"/>
      <c r="KXU60" s="2"/>
      <c r="KXV60" s="2"/>
      <c r="KXW60" s="2"/>
      <c r="KXX60" s="2"/>
      <c r="KXY60" s="2"/>
      <c r="KXZ60" s="2"/>
      <c r="KYA60" s="2"/>
      <c r="KYB60" s="2"/>
      <c r="KYC60" s="2"/>
      <c r="KYD60" s="2"/>
      <c r="KYE60" s="2"/>
      <c r="KYF60" s="2"/>
      <c r="KYG60" s="2"/>
      <c r="KYH60" s="2"/>
      <c r="KYI60" s="2"/>
      <c r="KYJ60" s="2"/>
      <c r="KYK60" s="2"/>
      <c r="KYL60" s="2"/>
      <c r="KYM60" s="2"/>
      <c r="KYN60" s="2"/>
      <c r="KYO60" s="2"/>
      <c r="KYP60" s="2"/>
      <c r="KYQ60" s="2"/>
      <c r="KYR60" s="2"/>
      <c r="KYS60" s="2"/>
      <c r="KYT60" s="2"/>
      <c r="KYU60" s="2"/>
      <c r="KYV60" s="2"/>
      <c r="KYW60" s="2"/>
      <c r="KYX60" s="2"/>
      <c r="KYY60" s="2"/>
      <c r="KYZ60" s="2"/>
      <c r="KZA60" s="2"/>
      <c r="KZB60" s="2"/>
      <c r="KZC60" s="2"/>
      <c r="KZD60" s="2"/>
      <c r="KZE60" s="2"/>
      <c r="KZF60" s="2"/>
      <c r="KZG60" s="2"/>
      <c r="KZH60" s="2"/>
      <c r="KZI60" s="2"/>
      <c r="KZJ60" s="2"/>
      <c r="KZK60" s="2"/>
      <c r="KZL60" s="2"/>
      <c r="KZM60" s="2"/>
      <c r="KZN60" s="2"/>
      <c r="KZO60" s="2"/>
      <c r="KZP60" s="2"/>
      <c r="KZQ60" s="2"/>
      <c r="KZR60" s="2"/>
      <c r="KZS60" s="2"/>
      <c r="KZT60" s="2"/>
      <c r="KZU60" s="2"/>
      <c r="KZV60" s="2"/>
      <c r="KZW60" s="2"/>
      <c r="KZX60" s="2"/>
      <c r="KZY60" s="2"/>
      <c r="KZZ60" s="2"/>
      <c r="LAA60" s="2"/>
      <c r="LAB60" s="2"/>
      <c r="LAC60" s="2"/>
      <c r="LAD60" s="2"/>
      <c r="LAE60" s="2"/>
      <c r="LAF60" s="2"/>
      <c r="LAG60" s="2"/>
      <c r="LAH60" s="2"/>
      <c r="LAI60" s="2"/>
      <c r="LAJ60" s="2"/>
      <c r="LAK60" s="2"/>
      <c r="LAL60" s="2"/>
      <c r="LAM60" s="2"/>
      <c r="LAN60" s="2"/>
      <c r="LAO60" s="2"/>
      <c r="LAP60" s="2"/>
      <c r="LAQ60" s="2"/>
      <c r="LAR60" s="2"/>
      <c r="LAS60" s="2"/>
      <c r="LAT60" s="2"/>
      <c r="LAU60" s="2"/>
      <c r="LAV60" s="2"/>
      <c r="LAW60" s="2"/>
      <c r="LAX60" s="2"/>
      <c r="LAY60" s="2"/>
      <c r="LAZ60" s="2"/>
      <c r="LBA60" s="2"/>
      <c r="LBB60" s="2"/>
      <c r="LBC60" s="2"/>
      <c r="LBD60" s="2"/>
      <c r="LBE60" s="2"/>
      <c r="LBF60" s="2"/>
      <c r="LBG60" s="2"/>
      <c r="LBH60" s="2"/>
      <c r="LBI60" s="2"/>
      <c r="LBJ60" s="2"/>
      <c r="LBK60" s="2"/>
      <c r="LBL60" s="2"/>
      <c r="LBM60" s="2"/>
      <c r="LBN60" s="2"/>
      <c r="LBO60" s="2"/>
      <c r="LBP60" s="2"/>
      <c r="LBQ60" s="2"/>
      <c r="LBR60" s="2"/>
      <c r="LBS60" s="2"/>
      <c r="LBT60" s="2"/>
      <c r="LBU60" s="2"/>
      <c r="LBV60" s="2"/>
      <c r="LBW60" s="2"/>
      <c r="LBX60" s="2"/>
      <c r="LBY60" s="2"/>
      <c r="LBZ60" s="2"/>
      <c r="LCA60" s="2"/>
      <c r="LCB60" s="2"/>
      <c r="LCC60" s="2"/>
      <c r="LCD60" s="2"/>
      <c r="LCE60" s="2"/>
      <c r="LCF60" s="2"/>
      <c r="LCG60" s="2"/>
      <c r="LCH60" s="2"/>
      <c r="LCI60" s="2"/>
      <c r="LCJ60" s="2"/>
      <c r="LCK60" s="2"/>
      <c r="LCL60" s="2"/>
      <c r="LCM60" s="2"/>
      <c r="LCN60" s="2"/>
      <c r="LCO60" s="2"/>
      <c r="LCP60" s="2"/>
      <c r="LCQ60" s="2"/>
      <c r="LCR60" s="2"/>
      <c r="LCS60" s="2"/>
      <c r="LCT60" s="2"/>
      <c r="LCU60" s="2"/>
      <c r="LCV60" s="2"/>
      <c r="LCW60" s="2"/>
      <c r="LCX60" s="2"/>
      <c r="LCY60" s="2"/>
      <c r="LCZ60" s="2"/>
      <c r="LDA60" s="2"/>
      <c r="LDB60" s="2"/>
      <c r="LDC60" s="2"/>
      <c r="LDD60" s="2"/>
      <c r="LDE60" s="2"/>
      <c r="LDF60" s="2"/>
      <c r="LDG60" s="2"/>
      <c r="LDH60" s="2"/>
      <c r="LDI60" s="2"/>
      <c r="LDJ60" s="2"/>
      <c r="LDK60" s="2"/>
      <c r="LDL60" s="2"/>
      <c r="LDM60" s="2"/>
      <c r="LDN60" s="2"/>
      <c r="LDO60" s="2"/>
      <c r="LDP60" s="2"/>
      <c r="LDQ60" s="2"/>
      <c r="LDR60" s="2"/>
      <c r="LDS60" s="2"/>
      <c r="LDT60" s="2"/>
      <c r="LDU60" s="2"/>
      <c r="LDV60" s="2"/>
      <c r="LDW60" s="2"/>
      <c r="LDX60" s="2"/>
      <c r="LDY60" s="2"/>
      <c r="LDZ60" s="2"/>
      <c r="LEA60" s="2"/>
      <c r="LEB60" s="2"/>
      <c r="LEC60" s="2"/>
      <c r="LED60" s="2"/>
      <c r="LEE60" s="2"/>
      <c r="LEF60" s="2"/>
      <c r="LEG60" s="2"/>
      <c r="LEH60" s="2"/>
      <c r="LEI60" s="2"/>
      <c r="LEJ60" s="2"/>
      <c r="LEK60" s="2"/>
      <c r="LEL60" s="2"/>
      <c r="LEM60" s="2"/>
      <c r="LEN60" s="2"/>
      <c r="LEO60" s="2"/>
      <c r="LEP60" s="2"/>
      <c r="LEQ60" s="2"/>
      <c r="LER60" s="2"/>
      <c r="LES60" s="2"/>
      <c r="LET60" s="2"/>
      <c r="LEU60" s="2"/>
      <c r="LEV60" s="2"/>
      <c r="LEW60" s="2"/>
      <c r="LEX60" s="2"/>
      <c r="LEY60" s="2"/>
      <c r="LEZ60" s="2"/>
      <c r="LFA60" s="2"/>
      <c r="LFB60" s="2"/>
      <c r="LFC60" s="2"/>
      <c r="LFD60" s="2"/>
      <c r="LFE60" s="2"/>
      <c r="LFF60" s="2"/>
      <c r="LFG60" s="2"/>
      <c r="LFH60" s="2"/>
      <c r="LFI60" s="2"/>
      <c r="LFJ60" s="2"/>
      <c r="LFK60" s="2"/>
      <c r="LFL60" s="2"/>
      <c r="LFM60" s="2"/>
      <c r="LFN60" s="2"/>
      <c r="LFO60" s="2"/>
      <c r="LFP60" s="2"/>
      <c r="LFQ60" s="2"/>
      <c r="LFR60" s="2"/>
      <c r="LFS60" s="2"/>
      <c r="LFT60" s="2"/>
      <c r="LFU60" s="2"/>
      <c r="LFV60" s="2"/>
      <c r="LFW60" s="2"/>
      <c r="LFX60" s="2"/>
      <c r="LFY60" s="2"/>
      <c r="LFZ60" s="2"/>
      <c r="LGA60" s="2"/>
      <c r="LGB60" s="2"/>
      <c r="LGC60" s="2"/>
      <c r="LGD60" s="2"/>
      <c r="LGE60" s="2"/>
      <c r="LGF60" s="2"/>
      <c r="LGG60" s="2"/>
      <c r="LGH60" s="2"/>
      <c r="LGI60" s="2"/>
      <c r="LGJ60" s="2"/>
      <c r="LGK60" s="2"/>
      <c r="LGL60" s="2"/>
      <c r="LGM60" s="2"/>
      <c r="LGN60" s="2"/>
      <c r="LGO60" s="2"/>
      <c r="LGP60" s="2"/>
      <c r="LGQ60" s="2"/>
      <c r="LGR60" s="2"/>
      <c r="LGS60" s="2"/>
      <c r="LGT60" s="2"/>
      <c r="LGU60" s="2"/>
      <c r="LGV60" s="2"/>
      <c r="LGW60" s="2"/>
      <c r="LGX60" s="2"/>
      <c r="LGY60" s="2"/>
      <c r="LGZ60" s="2"/>
      <c r="LHA60" s="2"/>
      <c r="LHB60" s="2"/>
      <c r="LHC60" s="2"/>
      <c r="LHD60" s="2"/>
      <c r="LHE60" s="2"/>
      <c r="LHF60" s="2"/>
      <c r="LHG60" s="2"/>
      <c r="LHH60" s="2"/>
      <c r="LHI60" s="2"/>
      <c r="LHJ60" s="2"/>
      <c r="LHK60" s="2"/>
      <c r="LHL60" s="2"/>
      <c r="LHM60" s="2"/>
      <c r="LHN60" s="2"/>
      <c r="LHO60" s="2"/>
      <c r="LHP60" s="2"/>
      <c r="LHQ60" s="2"/>
      <c r="LHR60" s="2"/>
      <c r="LHS60" s="2"/>
      <c r="LHT60" s="2"/>
      <c r="LHU60" s="2"/>
      <c r="LHV60" s="2"/>
      <c r="LHW60" s="2"/>
      <c r="LHX60" s="2"/>
      <c r="LHY60" s="2"/>
      <c r="LHZ60" s="2"/>
      <c r="LIA60" s="2"/>
      <c r="LIB60" s="2"/>
      <c r="LIC60" s="2"/>
      <c r="LID60" s="2"/>
      <c r="LIE60" s="2"/>
      <c r="LIF60" s="2"/>
      <c r="LIG60" s="2"/>
      <c r="LIH60" s="2"/>
      <c r="LII60" s="2"/>
      <c r="LIJ60" s="2"/>
      <c r="LIK60" s="2"/>
      <c r="LIL60" s="2"/>
      <c r="LIM60" s="2"/>
      <c r="LIN60" s="2"/>
      <c r="LIO60" s="2"/>
      <c r="LIP60" s="2"/>
      <c r="LIQ60" s="2"/>
      <c r="LIR60" s="2"/>
      <c r="LIS60" s="2"/>
      <c r="LIT60" s="2"/>
      <c r="LIU60" s="2"/>
      <c r="LIV60" s="2"/>
      <c r="LIW60" s="2"/>
      <c r="LIX60" s="2"/>
      <c r="LIY60" s="2"/>
      <c r="LIZ60" s="2"/>
      <c r="LJA60" s="2"/>
      <c r="LJB60" s="2"/>
      <c r="LJC60" s="2"/>
      <c r="LJD60" s="2"/>
      <c r="LJE60" s="2"/>
      <c r="LJF60" s="2"/>
      <c r="LJG60" s="2"/>
      <c r="LJH60" s="2"/>
      <c r="LJI60" s="2"/>
      <c r="LJJ60" s="2"/>
      <c r="LJK60" s="2"/>
      <c r="LJL60" s="2"/>
      <c r="LJM60" s="2"/>
      <c r="LJN60" s="2"/>
      <c r="LJO60" s="2"/>
      <c r="LJP60" s="2"/>
      <c r="LJQ60" s="2"/>
      <c r="LJR60" s="2"/>
      <c r="LJS60" s="2"/>
      <c r="LJT60" s="2"/>
      <c r="LJU60" s="2"/>
      <c r="LJV60" s="2"/>
      <c r="LJW60" s="2"/>
      <c r="LJX60" s="2"/>
      <c r="LJY60" s="2"/>
      <c r="LJZ60" s="2"/>
      <c r="LKA60" s="2"/>
      <c r="LKB60" s="2"/>
      <c r="LKC60" s="2"/>
      <c r="LKD60" s="2"/>
      <c r="LKE60" s="2"/>
      <c r="LKF60" s="2"/>
      <c r="LKG60" s="2"/>
      <c r="LKH60" s="2"/>
      <c r="LKI60" s="2"/>
      <c r="LKJ60" s="2"/>
      <c r="LKK60" s="2"/>
      <c r="LKL60" s="2"/>
      <c r="LKM60" s="2"/>
      <c r="LKN60" s="2"/>
      <c r="LKO60" s="2"/>
      <c r="LKP60" s="2"/>
      <c r="LKQ60" s="2"/>
      <c r="LKR60" s="2"/>
      <c r="LKS60" s="2"/>
      <c r="LKT60" s="2"/>
      <c r="LKU60" s="2"/>
      <c r="LKV60" s="2"/>
      <c r="LKW60" s="2"/>
      <c r="LKX60" s="2"/>
      <c r="LKY60" s="2"/>
      <c r="LKZ60" s="2"/>
      <c r="LLA60" s="2"/>
      <c r="LLB60" s="2"/>
      <c r="LLC60" s="2"/>
      <c r="LLD60" s="2"/>
      <c r="LLE60" s="2"/>
      <c r="LLF60" s="2"/>
      <c r="LLG60" s="2"/>
      <c r="LLH60" s="2"/>
      <c r="LLI60" s="2"/>
      <c r="LLJ60" s="2"/>
      <c r="LLK60" s="2"/>
      <c r="LLL60" s="2"/>
      <c r="LLM60" s="2"/>
      <c r="LLN60" s="2"/>
      <c r="LLO60" s="2"/>
      <c r="LLP60" s="2"/>
      <c r="LLQ60" s="2"/>
      <c r="LLR60" s="2"/>
      <c r="LLS60" s="2"/>
      <c r="LLT60" s="2"/>
      <c r="LLU60" s="2"/>
      <c r="LLV60" s="2"/>
      <c r="LLW60" s="2"/>
      <c r="LLX60" s="2"/>
      <c r="LLY60" s="2"/>
      <c r="LLZ60" s="2"/>
      <c r="LMA60" s="2"/>
      <c r="LMB60" s="2"/>
      <c r="LMC60" s="2"/>
      <c r="LMD60" s="2"/>
      <c r="LME60" s="2"/>
      <c r="LMF60" s="2"/>
      <c r="LMG60" s="2"/>
      <c r="LMH60" s="2"/>
      <c r="LMI60" s="2"/>
      <c r="LMJ60" s="2"/>
      <c r="LMK60" s="2"/>
      <c r="LML60" s="2"/>
      <c r="LMM60" s="2"/>
      <c r="LMN60" s="2"/>
      <c r="LMO60" s="2"/>
      <c r="LMP60" s="2"/>
      <c r="LMQ60" s="2"/>
      <c r="LMR60" s="2"/>
      <c r="LMS60" s="2"/>
      <c r="LMT60" s="2"/>
      <c r="LMU60" s="2"/>
      <c r="LMV60" s="2"/>
      <c r="LMW60" s="2"/>
      <c r="LMX60" s="2"/>
      <c r="LMY60" s="2"/>
      <c r="LMZ60" s="2"/>
      <c r="LNA60" s="2"/>
      <c r="LNB60" s="2"/>
      <c r="LNC60" s="2"/>
      <c r="LND60" s="2"/>
      <c r="LNE60" s="2"/>
      <c r="LNF60" s="2"/>
      <c r="LNG60" s="2"/>
      <c r="LNH60" s="2"/>
      <c r="LNI60" s="2"/>
      <c r="LNJ60" s="2"/>
      <c r="LNK60" s="2"/>
      <c r="LNL60" s="2"/>
      <c r="LNM60" s="2"/>
      <c r="LNN60" s="2"/>
      <c r="LNO60" s="2"/>
      <c r="LNP60" s="2"/>
      <c r="LNQ60" s="2"/>
      <c r="LNR60" s="2"/>
      <c r="LNS60" s="2"/>
      <c r="LNT60" s="2"/>
      <c r="LNU60" s="2"/>
      <c r="LNV60" s="2"/>
      <c r="LNW60" s="2"/>
      <c r="LNX60" s="2"/>
      <c r="LNY60" s="2"/>
      <c r="LNZ60" s="2"/>
      <c r="LOA60" s="2"/>
      <c r="LOB60" s="2"/>
      <c r="LOC60" s="2"/>
      <c r="LOD60" s="2"/>
      <c r="LOE60" s="2"/>
      <c r="LOF60" s="2"/>
      <c r="LOG60" s="2"/>
      <c r="LOH60" s="2"/>
      <c r="LOI60" s="2"/>
      <c r="LOJ60" s="2"/>
      <c r="LOK60" s="2"/>
      <c r="LOL60" s="2"/>
      <c r="LOM60" s="2"/>
      <c r="LON60" s="2"/>
      <c r="LOO60" s="2"/>
      <c r="LOP60" s="2"/>
      <c r="LOQ60" s="2"/>
      <c r="LOR60" s="2"/>
      <c r="LOS60" s="2"/>
      <c r="LOT60" s="2"/>
      <c r="LOU60" s="2"/>
      <c r="LOV60" s="2"/>
      <c r="LOW60" s="2"/>
      <c r="LOX60" s="2"/>
      <c r="LOY60" s="2"/>
      <c r="LOZ60" s="2"/>
      <c r="LPA60" s="2"/>
      <c r="LPB60" s="2"/>
      <c r="LPC60" s="2"/>
      <c r="LPD60" s="2"/>
      <c r="LPE60" s="2"/>
      <c r="LPF60" s="2"/>
      <c r="LPG60" s="2"/>
      <c r="LPH60" s="2"/>
      <c r="LPI60" s="2"/>
      <c r="LPJ60" s="2"/>
      <c r="LPK60" s="2"/>
      <c r="LPL60" s="2"/>
      <c r="LPM60" s="2"/>
      <c r="LPN60" s="2"/>
      <c r="LPO60" s="2"/>
      <c r="LPP60" s="2"/>
      <c r="LPQ60" s="2"/>
      <c r="LPR60" s="2"/>
      <c r="LPS60" s="2"/>
      <c r="LPT60" s="2"/>
      <c r="LPU60" s="2"/>
      <c r="LPV60" s="2"/>
      <c r="LPW60" s="2"/>
      <c r="LPX60" s="2"/>
      <c r="LPY60" s="2"/>
      <c r="LPZ60" s="2"/>
      <c r="LQA60" s="2"/>
      <c r="LQB60" s="2"/>
      <c r="LQC60" s="2"/>
      <c r="LQD60" s="2"/>
      <c r="LQE60" s="2"/>
      <c r="LQF60" s="2"/>
      <c r="LQG60" s="2"/>
      <c r="LQH60" s="2"/>
      <c r="LQI60" s="2"/>
      <c r="LQJ60" s="2"/>
      <c r="LQK60" s="2"/>
      <c r="LQL60" s="2"/>
      <c r="LQM60" s="2"/>
      <c r="LQN60" s="2"/>
      <c r="LQO60" s="2"/>
      <c r="LQP60" s="2"/>
      <c r="LQQ60" s="2"/>
      <c r="LQR60" s="2"/>
      <c r="LQS60" s="2"/>
      <c r="LQT60" s="2"/>
      <c r="LQU60" s="2"/>
      <c r="LQV60" s="2"/>
      <c r="LQW60" s="2"/>
      <c r="LQX60" s="2"/>
      <c r="LQY60" s="2"/>
      <c r="LQZ60" s="2"/>
      <c r="LRA60" s="2"/>
      <c r="LRB60" s="2"/>
      <c r="LRC60" s="2"/>
      <c r="LRD60" s="2"/>
      <c r="LRE60" s="2"/>
      <c r="LRF60" s="2"/>
      <c r="LRG60" s="2"/>
      <c r="LRH60" s="2"/>
      <c r="LRI60" s="2"/>
      <c r="LRJ60" s="2"/>
      <c r="LRK60" s="2"/>
      <c r="LRL60" s="2"/>
      <c r="LRM60" s="2"/>
      <c r="LRN60" s="2"/>
      <c r="LRO60" s="2"/>
      <c r="LRP60" s="2"/>
      <c r="LRQ60" s="2"/>
      <c r="LRR60" s="2"/>
      <c r="LRS60" s="2"/>
      <c r="LRT60" s="2"/>
      <c r="LRU60" s="2"/>
      <c r="LRV60" s="2"/>
      <c r="LRW60" s="2"/>
      <c r="LRX60" s="2"/>
      <c r="LRY60" s="2"/>
      <c r="LRZ60" s="2"/>
      <c r="LSA60" s="2"/>
      <c r="LSB60" s="2"/>
      <c r="LSC60" s="2"/>
      <c r="LSD60" s="2"/>
      <c r="LSE60" s="2"/>
      <c r="LSF60" s="2"/>
      <c r="LSG60" s="2"/>
      <c r="LSH60" s="2"/>
      <c r="LSI60" s="2"/>
      <c r="LSJ60" s="2"/>
      <c r="LSK60" s="2"/>
      <c r="LSL60" s="2"/>
      <c r="LSM60" s="2"/>
      <c r="LSN60" s="2"/>
      <c r="LSO60" s="2"/>
      <c r="LSP60" s="2"/>
      <c r="LSQ60" s="2"/>
      <c r="LSR60" s="2"/>
      <c r="LSS60" s="2"/>
      <c r="LST60" s="2"/>
      <c r="LSU60" s="2"/>
      <c r="LSV60" s="2"/>
      <c r="LSW60" s="2"/>
      <c r="LSX60" s="2"/>
      <c r="LSY60" s="2"/>
      <c r="LSZ60" s="2"/>
      <c r="LTA60" s="2"/>
      <c r="LTB60" s="2"/>
      <c r="LTC60" s="2"/>
      <c r="LTD60" s="2"/>
      <c r="LTE60" s="2"/>
      <c r="LTF60" s="2"/>
      <c r="LTG60" s="2"/>
      <c r="LTH60" s="2"/>
      <c r="LTI60" s="2"/>
      <c r="LTJ60" s="2"/>
      <c r="LTK60" s="2"/>
      <c r="LTL60" s="2"/>
      <c r="LTM60" s="2"/>
      <c r="LTN60" s="2"/>
      <c r="LTO60" s="2"/>
      <c r="LTP60" s="2"/>
      <c r="LTQ60" s="2"/>
      <c r="LTR60" s="2"/>
      <c r="LTS60" s="2"/>
      <c r="LTT60" s="2"/>
      <c r="LTU60" s="2"/>
      <c r="LTV60" s="2"/>
      <c r="LTW60" s="2"/>
      <c r="LTX60" s="2"/>
      <c r="LTY60" s="2"/>
      <c r="LTZ60" s="2"/>
      <c r="LUA60" s="2"/>
      <c r="LUB60" s="2"/>
      <c r="LUC60" s="2"/>
      <c r="LUD60" s="2"/>
      <c r="LUE60" s="2"/>
      <c r="LUF60" s="2"/>
      <c r="LUG60" s="2"/>
      <c r="LUH60" s="2"/>
      <c r="LUI60" s="2"/>
      <c r="LUJ60" s="2"/>
      <c r="LUK60" s="2"/>
      <c r="LUL60" s="2"/>
      <c r="LUM60" s="2"/>
      <c r="LUN60" s="2"/>
      <c r="LUO60" s="2"/>
      <c r="LUP60" s="2"/>
      <c r="LUQ60" s="2"/>
      <c r="LUR60" s="2"/>
      <c r="LUS60" s="2"/>
      <c r="LUT60" s="2"/>
      <c r="LUU60" s="2"/>
      <c r="LUV60" s="2"/>
      <c r="LUW60" s="2"/>
      <c r="LUX60" s="2"/>
      <c r="LUY60" s="2"/>
      <c r="LUZ60" s="2"/>
      <c r="LVA60" s="2"/>
      <c r="LVB60" s="2"/>
      <c r="LVC60" s="2"/>
      <c r="LVD60" s="2"/>
      <c r="LVE60" s="2"/>
      <c r="LVF60" s="2"/>
      <c r="LVG60" s="2"/>
      <c r="LVH60" s="2"/>
      <c r="LVI60" s="2"/>
      <c r="LVJ60" s="2"/>
      <c r="LVK60" s="2"/>
      <c r="LVL60" s="2"/>
      <c r="LVM60" s="2"/>
      <c r="LVN60" s="2"/>
      <c r="LVO60" s="2"/>
      <c r="LVP60" s="2"/>
      <c r="LVQ60" s="2"/>
      <c r="LVR60" s="2"/>
      <c r="LVS60" s="2"/>
      <c r="LVT60" s="2"/>
      <c r="LVU60" s="2"/>
      <c r="LVV60" s="2"/>
      <c r="LVW60" s="2"/>
      <c r="LVX60" s="2"/>
      <c r="LVY60" s="2"/>
      <c r="LVZ60" s="2"/>
      <c r="LWA60" s="2"/>
      <c r="LWB60" s="2"/>
      <c r="LWC60" s="2"/>
      <c r="LWD60" s="2"/>
      <c r="LWE60" s="2"/>
      <c r="LWF60" s="2"/>
      <c r="LWG60" s="2"/>
      <c r="LWH60" s="2"/>
      <c r="LWI60" s="2"/>
      <c r="LWJ60" s="2"/>
      <c r="LWK60" s="2"/>
      <c r="LWL60" s="2"/>
      <c r="LWM60" s="2"/>
      <c r="LWN60" s="2"/>
      <c r="LWO60" s="2"/>
      <c r="LWP60" s="2"/>
      <c r="LWQ60" s="2"/>
      <c r="LWR60" s="2"/>
      <c r="LWS60" s="2"/>
      <c r="LWT60" s="2"/>
      <c r="LWU60" s="2"/>
      <c r="LWV60" s="2"/>
      <c r="LWW60" s="2"/>
      <c r="LWX60" s="2"/>
      <c r="LWY60" s="2"/>
      <c r="LWZ60" s="2"/>
      <c r="LXA60" s="2"/>
      <c r="LXB60" s="2"/>
      <c r="LXC60" s="2"/>
      <c r="LXD60" s="2"/>
      <c r="LXE60" s="2"/>
      <c r="LXF60" s="2"/>
      <c r="LXG60" s="2"/>
      <c r="LXH60" s="2"/>
      <c r="LXI60" s="2"/>
      <c r="LXJ60" s="2"/>
      <c r="LXK60" s="2"/>
      <c r="LXL60" s="2"/>
      <c r="LXM60" s="2"/>
      <c r="LXN60" s="2"/>
      <c r="LXO60" s="2"/>
      <c r="LXP60" s="2"/>
      <c r="LXQ60" s="2"/>
      <c r="LXR60" s="2"/>
      <c r="LXS60" s="2"/>
      <c r="LXT60" s="2"/>
      <c r="LXU60" s="2"/>
      <c r="LXV60" s="2"/>
      <c r="LXW60" s="2"/>
      <c r="LXX60" s="2"/>
      <c r="LXY60" s="2"/>
      <c r="LXZ60" s="2"/>
      <c r="LYA60" s="2"/>
      <c r="LYB60" s="2"/>
      <c r="LYC60" s="2"/>
      <c r="LYD60" s="2"/>
      <c r="LYE60" s="2"/>
      <c r="LYF60" s="2"/>
      <c r="LYG60" s="2"/>
      <c r="LYH60" s="2"/>
      <c r="LYI60" s="2"/>
      <c r="LYJ60" s="2"/>
      <c r="LYK60" s="2"/>
      <c r="LYL60" s="2"/>
      <c r="LYM60" s="2"/>
      <c r="LYN60" s="2"/>
      <c r="LYO60" s="2"/>
      <c r="LYP60" s="2"/>
      <c r="LYQ60" s="2"/>
      <c r="LYR60" s="2"/>
      <c r="LYS60" s="2"/>
      <c r="LYT60" s="2"/>
      <c r="LYU60" s="2"/>
      <c r="LYV60" s="2"/>
      <c r="LYW60" s="2"/>
      <c r="LYX60" s="2"/>
      <c r="LYY60" s="2"/>
      <c r="LYZ60" s="2"/>
      <c r="LZA60" s="2"/>
      <c r="LZB60" s="2"/>
      <c r="LZC60" s="2"/>
      <c r="LZD60" s="2"/>
      <c r="LZE60" s="2"/>
      <c r="LZF60" s="2"/>
      <c r="LZG60" s="2"/>
      <c r="LZH60" s="2"/>
      <c r="LZI60" s="2"/>
      <c r="LZJ60" s="2"/>
      <c r="LZK60" s="2"/>
      <c r="LZL60" s="2"/>
      <c r="LZM60" s="2"/>
      <c r="LZN60" s="2"/>
      <c r="LZO60" s="2"/>
      <c r="LZP60" s="2"/>
      <c r="LZQ60" s="2"/>
      <c r="LZR60" s="2"/>
      <c r="LZS60" s="2"/>
      <c r="LZT60" s="2"/>
      <c r="LZU60" s="2"/>
      <c r="LZV60" s="2"/>
      <c r="LZW60" s="2"/>
      <c r="LZX60" s="2"/>
      <c r="LZY60" s="2"/>
      <c r="LZZ60" s="2"/>
      <c r="MAA60" s="2"/>
      <c r="MAB60" s="2"/>
      <c r="MAC60" s="2"/>
      <c r="MAD60" s="2"/>
      <c r="MAE60" s="2"/>
      <c r="MAF60" s="2"/>
      <c r="MAG60" s="2"/>
      <c r="MAH60" s="2"/>
      <c r="MAI60" s="2"/>
      <c r="MAJ60" s="2"/>
      <c r="MAK60" s="2"/>
      <c r="MAL60" s="2"/>
      <c r="MAM60" s="2"/>
      <c r="MAN60" s="2"/>
      <c r="MAO60" s="2"/>
      <c r="MAP60" s="2"/>
      <c r="MAQ60" s="2"/>
      <c r="MAR60" s="2"/>
      <c r="MAS60" s="2"/>
      <c r="MAT60" s="2"/>
      <c r="MAU60" s="2"/>
      <c r="MAV60" s="2"/>
      <c r="MAW60" s="2"/>
      <c r="MAX60" s="2"/>
      <c r="MAY60" s="2"/>
      <c r="MAZ60" s="2"/>
      <c r="MBA60" s="2"/>
      <c r="MBB60" s="2"/>
      <c r="MBC60" s="2"/>
      <c r="MBD60" s="2"/>
      <c r="MBE60" s="2"/>
      <c r="MBF60" s="2"/>
      <c r="MBG60" s="2"/>
      <c r="MBH60" s="2"/>
      <c r="MBI60" s="2"/>
      <c r="MBJ60" s="2"/>
      <c r="MBK60" s="2"/>
      <c r="MBL60" s="2"/>
      <c r="MBM60" s="2"/>
      <c r="MBN60" s="2"/>
      <c r="MBO60" s="2"/>
      <c r="MBP60" s="2"/>
      <c r="MBQ60" s="2"/>
      <c r="MBR60" s="2"/>
      <c r="MBS60" s="2"/>
      <c r="MBT60" s="2"/>
      <c r="MBU60" s="2"/>
      <c r="MBV60" s="2"/>
      <c r="MBW60" s="2"/>
      <c r="MBX60" s="2"/>
      <c r="MBY60" s="2"/>
      <c r="MBZ60" s="2"/>
      <c r="MCA60" s="2"/>
      <c r="MCB60" s="2"/>
      <c r="MCC60" s="2"/>
      <c r="MCD60" s="2"/>
      <c r="MCE60" s="2"/>
      <c r="MCF60" s="2"/>
      <c r="MCG60" s="2"/>
      <c r="MCH60" s="2"/>
      <c r="MCI60" s="2"/>
      <c r="MCJ60" s="2"/>
      <c r="MCK60" s="2"/>
      <c r="MCL60" s="2"/>
      <c r="MCM60" s="2"/>
      <c r="MCN60" s="2"/>
      <c r="MCO60" s="2"/>
      <c r="MCP60" s="2"/>
      <c r="MCQ60" s="2"/>
      <c r="MCR60" s="2"/>
      <c r="MCS60" s="2"/>
      <c r="MCT60" s="2"/>
      <c r="MCU60" s="2"/>
      <c r="MCV60" s="2"/>
      <c r="MCW60" s="2"/>
      <c r="MCX60" s="2"/>
      <c r="MCY60" s="2"/>
      <c r="MCZ60" s="2"/>
      <c r="MDA60" s="2"/>
      <c r="MDB60" s="2"/>
      <c r="MDC60" s="2"/>
      <c r="MDD60" s="2"/>
      <c r="MDE60" s="2"/>
      <c r="MDF60" s="2"/>
      <c r="MDG60" s="2"/>
      <c r="MDH60" s="2"/>
      <c r="MDI60" s="2"/>
      <c r="MDJ60" s="2"/>
      <c r="MDK60" s="2"/>
      <c r="MDL60" s="2"/>
      <c r="MDM60" s="2"/>
      <c r="MDN60" s="2"/>
      <c r="MDO60" s="2"/>
      <c r="MDP60" s="2"/>
      <c r="MDQ60" s="2"/>
      <c r="MDR60" s="2"/>
      <c r="MDS60" s="2"/>
      <c r="MDT60" s="2"/>
      <c r="MDU60" s="2"/>
      <c r="MDV60" s="2"/>
      <c r="MDW60" s="2"/>
      <c r="MDX60" s="2"/>
      <c r="MDY60" s="2"/>
      <c r="MDZ60" s="2"/>
      <c r="MEA60" s="2"/>
      <c r="MEB60" s="2"/>
      <c r="MEC60" s="2"/>
      <c r="MED60" s="2"/>
      <c r="MEE60" s="2"/>
      <c r="MEF60" s="2"/>
      <c r="MEG60" s="2"/>
      <c r="MEH60" s="2"/>
      <c r="MEI60" s="2"/>
      <c r="MEJ60" s="2"/>
      <c r="MEK60" s="2"/>
      <c r="MEL60" s="2"/>
      <c r="MEM60" s="2"/>
      <c r="MEN60" s="2"/>
      <c r="MEO60" s="2"/>
      <c r="MEP60" s="2"/>
      <c r="MEQ60" s="2"/>
      <c r="MER60" s="2"/>
      <c r="MES60" s="2"/>
      <c r="MET60" s="2"/>
      <c r="MEU60" s="2"/>
      <c r="MEV60" s="2"/>
      <c r="MEW60" s="2"/>
      <c r="MEX60" s="2"/>
      <c r="MEY60" s="2"/>
      <c r="MEZ60" s="2"/>
      <c r="MFA60" s="2"/>
      <c r="MFB60" s="2"/>
      <c r="MFC60" s="2"/>
      <c r="MFD60" s="2"/>
      <c r="MFE60" s="2"/>
      <c r="MFF60" s="2"/>
      <c r="MFG60" s="2"/>
      <c r="MFH60" s="2"/>
      <c r="MFI60" s="2"/>
      <c r="MFJ60" s="2"/>
      <c r="MFK60" s="2"/>
      <c r="MFL60" s="2"/>
      <c r="MFM60" s="2"/>
      <c r="MFN60" s="2"/>
      <c r="MFO60" s="2"/>
      <c r="MFP60" s="2"/>
      <c r="MFQ60" s="2"/>
      <c r="MFR60" s="2"/>
      <c r="MFS60" s="2"/>
      <c r="MFT60" s="2"/>
      <c r="MFU60" s="2"/>
      <c r="MFV60" s="2"/>
      <c r="MFW60" s="2"/>
      <c r="MFX60" s="2"/>
      <c r="MFY60" s="2"/>
      <c r="MFZ60" s="2"/>
      <c r="MGA60" s="2"/>
      <c r="MGB60" s="2"/>
      <c r="MGC60" s="2"/>
      <c r="MGD60" s="2"/>
      <c r="MGE60" s="2"/>
      <c r="MGF60" s="2"/>
      <c r="MGG60" s="2"/>
      <c r="MGH60" s="2"/>
      <c r="MGI60" s="2"/>
      <c r="MGJ60" s="2"/>
      <c r="MGK60" s="2"/>
      <c r="MGL60" s="2"/>
      <c r="MGM60" s="2"/>
      <c r="MGN60" s="2"/>
      <c r="MGO60" s="2"/>
      <c r="MGP60" s="2"/>
      <c r="MGQ60" s="2"/>
      <c r="MGR60" s="2"/>
      <c r="MGS60" s="2"/>
      <c r="MGT60" s="2"/>
      <c r="MGU60" s="2"/>
      <c r="MGV60" s="2"/>
      <c r="MGW60" s="2"/>
      <c r="MGX60" s="2"/>
      <c r="MGY60" s="2"/>
      <c r="MGZ60" s="2"/>
      <c r="MHA60" s="2"/>
      <c r="MHB60" s="2"/>
      <c r="MHC60" s="2"/>
      <c r="MHD60" s="2"/>
      <c r="MHE60" s="2"/>
      <c r="MHF60" s="2"/>
      <c r="MHG60" s="2"/>
      <c r="MHH60" s="2"/>
      <c r="MHI60" s="2"/>
      <c r="MHJ60" s="2"/>
      <c r="MHK60" s="2"/>
      <c r="MHL60" s="2"/>
      <c r="MHM60" s="2"/>
      <c r="MHN60" s="2"/>
      <c r="MHO60" s="2"/>
      <c r="MHP60" s="2"/>
      <c r="MHQ60" s="2"/>
      <c r="MHR60" s="2"/>
      <c r="MHS60" s="2"/>
      <c r="MHT60" s="2"/>
      <c r="MHU60" s="2"/>
      <c r="MHV60" s="2"/>
      <c r="MHW60" s="2"/>
      <c r="MHX60" s="2"/>
      <c r="MHY60" s="2"/>
      <c r="MHZ60" s="2"/>
      <c r="MIA60" s="2"/>
      <c r="MIB60" s="2"/>
      <c r="MIC60" s="2"/>
      <c r="MID60" s="2"/>
      <c r="MIE60" s="2"/>
      <c r="MIF60" s="2"/>
      <c r="MIG60" s="2"/>
      <c r="MIH60" s="2"/>
      <c r="MII60" s="2"/>
      <c r="MIJ60" s="2"/>
      <c r="MIK60" s="2"/>
      <c r="MIL60" s="2"/>
      <c r="MIM60" s="2"/>
      <c r="MIN60" s="2"/>
      <c r="MIO60" s="2"/>
      <c r="MIP60" s="2"/>
      <c r="MIQ60" s="2"/>
      <c r="MIR60" s="2"/>
      <c r="MIS60" s="2"/>
      <c r="MIT60" s="2"/>
      <c r="MIU60" s="2"/>
      <c r="MIV60" s="2"/>
      <c r="MIW60" s="2"/>
      <c r="MIX60" s="2"/>
      <c r="MIY60" s="2"/>
      <c r="MIZ60" s="2"/>
      <c r="MJA60" s="2"/>
      <c r="MJB60" s="2"/>
      <c r="MJC60" s="2"/>
      <c r="MJD60" s="2"/>
      <c r="MJE60" s="2"/>
      <c r="MJF60" s="2"/>
      <c r="MJG60" s="2"/>
      <c r="MJH60" s="2"/>
      <c r="MJI60" s="2"/>
      <c r="MJJ60" s="2"/>
      <c r="MJK60" s="2"/>
      <c r="MJL60" s="2"/>
      <c r="MJM60" s="2"/>
      <c r="MJN60" s="2"/>
      <c r="MJO60" s="2"/>
      <c r="MJP60" s="2"/>
      <c r="MJQ60" s="2"/>
      <c r="MJR60" s="2"/>
      <c r="MJS60" s="2"/>
      <c r="MJT60" s="2"/>
      <c r="MJU60" s="2"/>
      <c r="MJV60" s="2"/>
      <c r="MJW60" s="2"/>
      <c r="MJX60" s="2"/>
      <c r="MJY60" s="2"/>
      <c r="MJZ60" s="2"/>
      <c r="MKA60" s="2"/>
      <c r="MKB60" s="2"/>
      <c r="MKC60" s="2"/>
      <c r="MKD60" s="2"/>
      <c r="MKE60" s="2"/>
      <c r="MKF60" s="2"/>
      <c r="MKG60" s="2"/>
      <c r="MKH60" s="2"/>
      <c r="MKI60" s="2"/>
      <c r="MKJ60" s="2"/>
      <c r="MKK60" s="2"/>
      <c r="MKL60" s="2"/>
      <c r="MKM60" s="2"/>
      <c r="MKN60" s="2"/>
      <c r="MKO60" s="2"/>
      <c r="MKP60" s="2"/>
      <c r="MKQ60" s="2"/>
      <c r="MKR60" s="2"/>
      <c r="MKS60" s="2"/>
      <c r="MKT60" s="2"/>
      <c r="MKU60" s="2"/>
      <c r="MKV60" s="2"/>
      <c r="MKW60" s="2"/>
      <c r="MKX60" s="2"/>
      <c r="MKY60" s="2"/>
      <c r="MKZ60" s="2"/>
      <c r="MLA60" s="2"/>
      <c r="MLB60" s="2"/>
      <c r="MLC60" s="2"/>
      <c r="MLD60" s="2"/>
      <c r="MLE60" s="2"/>
      <c r="MLF60" s="2"/>
      <c r="MLG60" s="2"/>
      <c r="MLH60" s="2"/>
      <c r="MLI60" s="2"/>
      <c r="MLJ60" s="2"/>
      <c r="MLK60" s="2"/>
      <c r="MLL60" s="2"/>
      <c r="MLM60" s="2"/>
      <c r="MLN60" s="2"/>
      <c r="MLO60" s="2"/>
      <c r="MLP60" s="2"/>
      <c r="MLQ60" s="2"/>
      <c r="MLR60" s="2"/>
      <c r="MLS60" s="2"/>
      <c r="MLT60" s="2"/>
      <c r="MLU60" s="2"/>
      <c r="MLV60" s="2"/>
      <c r="MLW60" s="2"/>
      <c r="MLX60" s="2"/>
      <c r="MLY60" s="2"/>
      <c r="MLZ60" s="2"/>
      <c r="MMA60" s="2"/>
      <c r="MMB60" s="2"/>
      <c r="MMC60" s="2"/>
      <c r="MMD60" s="2"/>
      <c r="MME60" s="2"/>
      <c r="MMF60" s="2"/>
      <c r="MMG60" s="2"/>
      <c r="MMH60" s="2"/>
      <c r="MMI60" s="2"/>
      <c r="MMJ60" s="2"/>
      <c r="MMK60" s="2"/>
      <c r="MML60" s="2"/>
      <c r="MMM60" s="2"/>
      <c r="MMN60" s="2"/>
      <c r="MMO60" s="2"/>
      <c r="MMP60" s="2"/>
      <c r="MMQ60" s="2"/>
      <c r="MMR60" s="2"/>
      <c r="MMS60" s="2"/>
      <c r="MMT60" s="2"/>
      <c r="MMU60" s="2"/>
      <c r="MMV60" s="2"/>
      <c r="MMW60" s="2"/>
      <c r="MMX60" s="2"/>
      <c r="MMY60" s="2"/>
      <c r="MMZ60" s="2"/>
      <c r="MNA60" s="2"/>
      <c r="MNB60" s="2"/>
      <c r="MNC60" s="2"/>
      <c r="MND60" s="2"/>
      <c r="MNE60" s="2"/>
      <c r="MNF60" s="2"/>
      <c r="MNG60" s="2"/>
      <c r="MNH60" s="2"/>
      <c r="MNI60" s="2"/>
      <c r="MNJ60" s="2"/>
      <c r="MNK60" s="2"/>
      <c r="MNL60" s="2"/>
      <c r="MNM60" s="2"/>
      <c r="MNN60" s="2"/>
      <c r="MNO60" s="2"/>
      <c r="MNP60" s="2"/>
      <c r="MNQ60" s="2"/>
      <c r="MNR60" s="2"/>
      <c r="MNS60" s="2"/>
      <c r="MNT60" s="2"/>
      <c r="MNU60" s="2"/>
      <c r="MNV60" s="2"/>
      <c r="MNW60" s="2"/>
      <c r="MNX60" s="2"/>
      <c r="MNY60" s="2"/>
      <c r="MNZ60" s="2"/>
      <c r="MOA60" s="2"/>
      <c r="MOB60" s="2"/>
      <c r="MOC60" s="2"/>
      <c r="MOD60" s="2"/>
      <c r="MOE60" s="2"/>
      <c r="MOF60" s="2"/>
      <c r="MOG60" s="2"/>
      <c r="MOH60" s="2"/>
      <c r="MOI60" s="2"/>
      <c r="MOJ60" s="2"/>
      <c r="MOK60" s="2"/>
      <c r="MOL60" s="2"/>
      <c r="MOM60" s="2"/>
      <c r="MON60" s="2"/>
      <c r="MOO60" s="2"/>
      <c r="MOP60" s="2"/>
      <c r="MOQ60" s="2"/>
      <c r="MOR60" s="2"/>
      <c r="MOS60" s="2"/>
      <c r="MOT60" s="2"/>
      <c r="MOU60" s="2"/>
      <c r="MOV60" s="2"/>
      <c r="MOW60" s="2"/>
      <c r="MOX60" s="2"/>
      <c r="MOY60" s="2"/>
      <c r="MOZ60" s="2"/>
      <c r="MPA60" s="2"/>
      <c r="MPB60" s="2"/>
      <c r="MPC60" s="2"/>
      <c r="MPD60" s="2"/>
      <c r="MPE60" s="2"/>
      <c r="MPF60" s="2"/>
      <c r="MPG60" s="2"/>
      <c r="MPH60" s="2"/>
      <c r="MPI60" s="2"/>
      <c r="MPJ60" s="2"/>
      <c r="MPK60" s="2"/>
      <c r="MPL60" s="2"/>
      <c r="MPM60" s="2"/>
      <c r="MPN60" s="2"/>
      <c r="MPO60" s="2"/>
      <c r="MPP60" s="2"/>
      <c r="MPQ60" s="2"/>
      <c r="MPR60" s="2"/>
      <c r="MPS60" s="2"/>
      <c r="MPT60" s="2"/>
      <c r="MPU60" s="2"/>
      <c r="MPV60" s="2"/>
      <c r="MPW60" s="2"/>
      <c r="MPX60" s="2"/>
      <c r="MPY60" s="2"/>
      <c r="MPZ60" s="2"/>
      <c r="MQA60" s="2"/>
      <c r="MQB60" s="2"/>
      <c r="MQC60" s="2"/>
      <c r="MQD60" s="2"/>
      <c r="MQE60" s="2"/>
      <c r="MQF60" s="2"/>
      <c r="MQG60" s="2"/>
      <c r="MQH60" s="2"/>
      <c r="MQI60" s="2"/>
      <c r="MQJ60" s="2"/>
      <c r="MQK60" s="2"/>
      <c r="MQL60" s="2"/>
      <c r="MQM60" s="2"/>
      <c r="MQN60" s="2"/>
      <c r="MQO60" s="2"/>
      <c r="MQP60" s="2"/>
      <c r="MQQ60" s="2"/>
      <c r="MQR60" s="2"/>
      <c r="MQS60" s="2"/>
      <c r="MQT60" s="2"/>
      <c r="MQU60" s="2"/>
      <c r="MQV60" s="2"/>
      <c r="MQW60" s="2"/>
      <c r="MQX60" s="2"/>
      <c r="MQY60" s="2"/>
      <c r="MQZ60" s="2"/>
      <c r="MRA60" s="2"/>
      <c r="MRB60" s="2"/>
      <c r="MRC60" s="2"/>
      <c r="MRD60" s="2"/>
      <c r="MRE60" s="2"/>
      <c r="MRF60" s="2"/>
      <c r="MRG60" s="2"/>
      <c r="MRH60" s="2"/>
      <c r="MRI60" s="2"/>
      <c r="MRJ60" s="2"/>
      <c r="MRK60" s="2"/>
      <c r="MRL60" s="2"/>
      <c r="MRM60" s="2"/>
      <c r="MRN60" s="2"/>
      <c r="MRO60" s="2"/>
      <c r="MRP60" s="2"/>
      <c r="MRQ60" s="2"/>
      <c r="MRR60" s="2"/>
      <c r="MRS60" s="2"/>
      <c r="MRT60" s="2"/>
      <c r="MRU60" s="2"/>
      <c r="MRV60" s="2"/>
      <c r="MRW60" s="2"/>
      <c r="MRX60" s="2"/>
      <c r="MRY60" s="2"/>
      <c r="MRZ60" s="2"/>
      <c r="MSA60" s="2"/>
      <c r="MSB60" s="2"/>
      <c r="MSC60" s="2"/>
      <c r="MSD60" s="2"/>
      <c r="MSE60" s="2"/>
      <c r="MSF60" s="2"/>
      <c r="MSG60" s="2"/>
      <c r="MSH60" s="2"/>
      <c r="MSI60" s="2"/>
      <c r="MSJ60" s="2"/>
      <c r="MSK60" s="2"/>
      <c r="MSL60" s="2"/>
      <c r="MSM60" s="2"/>
      <c r="MSN60" s="2"/>
      <c r="MSO60" s="2"/>
      <c r="MSP60" s="2"/>
      <c r="MSQ60" s="2"/>
      <c r="MSR60" s="2"/>
      <c r="MSS60" s="2"/>
      <c r="MST60" s="2"/>
      <c r="MSU60" s="2"/>
      <c r="MSV60" s="2"/>
      <c r="MSW60" s="2"/>
      <c r="MSX60" s="2"/>
      <c r="MSY60" s="2"/>
      <c r="MSZ60" s="2"/>
      <c r="MTA60" s="2"/>
      <c r="MTB60" s="2"/>
      <c r="MTC60" s="2"/>
      <c r="MTD60" s="2"/>
      <c r="MTE60" s="2"/>
      <c r="MTF60" s="2"/>
      <c r="MTG60" s="2"/>
      <c r="MTH60" s="2"/>
      <c r="MTI60" s="2"/>
      <c r="MTJ60" s="2"/>
      <c r="MTK60" s="2"/>
      <c r="MTL60" s="2"/>
      <c r="MTM60" s="2"/>
      <c r="MTN60" s="2"/>
      <c r="MTO60" s="2"/>
      <c r="MTP60" s="2"/>
      <c r="MTQ60" s="2"/>
      <c r="MTR60" s="2"/>
      <c r="MTS60" s="2"/>
      <c r="MTT60" s="2"/>
      <c r="MTU60" s="2"/>
      <c r="MTV60" s="2"/>
      <c r="MTW60" s="2"/>
      <c r="MTX60" s="2"/>
      <c r="MTY60" s="2"/>
      <c r="MTZ60" s="2"/>
      <c r="MUA60" s="2"/>
      <c r="MUB60" s="2"/>
      <c r="MUC60" s="2"/>
      <c r="MUD60" s="2"/>
      <c r="MUE60" s="2"/>
      <c r="MUF60" s="2"/>
      <c r="MUG60" s="2"/>
      <c r="MUH60" s="2"/>
      <c r="MUI60" s="2"/>
      <c r="MUJ60" s="2"/>
      <c r="MUK60" s="2"/>
      <c r="MUL60" s="2"/>
      <c r="MUM60" s="2"/>
      <c r="MUN60" s="2"/>
      <c r="MUO60" s="2"/>
      <c r="MUP60" s="2"/>
      <c r="MUQ60" s="2"/>
      <c r="MUR60" s="2"/>
      <c r="MUS60" s="2"/>
      <c r="MUT60" s="2"/>
      <c r="MUU60" s="2"/>
      <c r="MUV60" s="2"/>
      <c r="MUW60" s="2"/>
      <c r="MUX60" s="2"/>
      <c r="MUY60" s="2"/>
      <c r="MUZ60" s="2"/>
      <c r="MVA60" s="2"/>
      <c r="MVB60" s="2"/>
      <c r="MVC60" s="2"/>
      <c r="MVD60" s="2"/>
      <c r="MVE60" s="2"/>
      <c r="MVF60" s="2"/>
      <c r="MVG60" s="2"/>
      <c r="MVH60" s="2"/>
      <c r="MVI60" s="2"/>
      <c r="MVJ60" s="2"/>
      <c r="MVK60" s="2"/>
      <c r="MVL60" s="2"/>
      <c r="MVM60" s="2"/>
      <c r="MVN60" s="2"/>
      <c r="MVO60" s="2"/>
      <c r="MVP60" s="2"/>
      <c r="MVQ60" s="2"/>
      <c r="MVR60" s="2"/>
      <c r="MVS60" s="2"/>
      <c r="MVT60" s="2"/>
      <c r="MVU60" s="2"/>
      <c r="MVV60" s="2"/>
      <c r="MVW60" s="2"/>
      <c r="MVX60" s="2"/>
      <c r="MVY60" s="2"/>
      <c r="MVZ60" s="2"/>
      <c r="MWA60" s="2"/>
      <c r="MWB60" s="2"/>
      <c r="MWC60" s="2"/>
      <c r="MWD60" s="2"/>
      <c r="MWE60" s="2"/>
      <c r="MWF60" s="2"/>
      <c r="MWG60" s="2"/>
      <c r="MWH60" s="2"/>
      <c r="MWI60" s="2"/>
      <c r="MWJ60" s="2"/>
      <c r="MWK60" s="2"/>
      <c r="MWL60" s="2"/>
      <c r="MWM60" s="2"/>
      <c r="MWN60" s="2"/>
      <c r="MWO60" s="2"/>
      <c r="MWP60" s="2"/>
      <c r="MWQ60" s="2"/>
      <c r="MWR60" s="2"/>
      <c r="MWS60" s="2"/>
      <c r="MWT60" s="2"/>
      <c r="MWU60" s="2"/>
      <c r="MWV60" s="2"/>
      <c r="MWW60" s="2"/>
      <c r="MWX60" s="2"/>
      <c r="MWY60" s="2"/>
      <c r="MWZ60" s="2"/>
      <c r="MXA60" s="2"/>
      <c r="MXB60" s="2"/>
      <c r="MXC60" s="2"/>
      <c r="MXD60" s="2"/>
      <c r="MXE60" s="2"/>
      <c r="MXF60" s="2"/>
      <c r="MXG60" s="2"/>
      <c r="MXH60" s="2"/>
      <c r="MXI60" s="2"/>
      <c r="MXJ60" s="2"/>
      <c r="MXK60" s="2"/>
      <c r="MXL60" s="2"/>
      <c r="MXM60" s="2"/>
      <c r="MXN60" s="2"/>
      <c r="MXO60" s="2"/>
      <c r="MXP60" s="2"/>
      <c r="MXQ60" s="2"/>
      <c r="MXR60" s="2"/>
      <c r="MXS60" s="2"/>
      <c r="MXT60" s="2"/>
      <c r="MXU60" s="2"/>
      <c r="MXV60" s="2"/>
      <c r="MXW60" s="2"/>
      <c r="MXX60" s="2"/>
      <c r="MXY60" s="2"/>
      <c r="MXZ60" s="2"/>
      <c r="MYA60" s="2"/>
      <c r="MYB60" s="2"/>
      <c r="MYC60" s="2"/>
      <c r="MYD60" s="2"/>
      <c r="MYE60" s="2"/>
      <c r="MYF60" s="2"/>
      <c r="MYG60" s="2"/>
      <c r="MYH60" s="2"/>
      <c r="MYI60" s="2"/>
      <c r="MYJ60" s="2"/>
      <c r="MYK60" s="2"/>
      <c r="MYL60" s="2"/>
      <c r="MYM60" s="2"/>
      <c r="MYN60" s="2"/>
      <c r="MYO60" s="2"/>
      <c r="MYP60" s="2"/>
      <c r="MYQ60" s="2"/>
      <c r="MYR60" s="2"/>
      <c r="MYS60" s="2"/>
      <c r="MYT60" s="2"/>
      <c r="MYU60" s="2"/>
      <c r="MYV60" s="2"/>
      <c r="MYW60" s="2"/>
      <c r="MYX60" s="2"/>
      <c r="MYY60" s="2"/>
      <c r="MYZ60" s="2"/>
      <c r="MZA60" s="2"/>
      <c r="MZB60" s="2"/>
      <c r="MZC60" s="2"/>
      <c r="MZD60" s="2"/>
      <c r="MZE60" s="2"/>
      <c r="MZF60" s="2"/>
      <c r="MZG60" s="2"/>
      <c r="MZH60" s="2"/>
      <c r="MZI60" s="2"/>
      <c r="MZJ60" s="2"/>
      <c r="MZK60" s="2"/>
      <c r="MZL60" s="2"/>
      <c r="MZM60" s="2"/>
      <c r="MZN60" s="2"/>
      <c r="MZO60" s="2"/>
      <c r="MZP60" s="2"/>
      <c r="MZQ60" s="2"/>
      <c r="MZR60" s="2"/>
      <c r="MZS60" s="2"/>
      <c r="MZT60" s="2"/>
      <c r="MZU60" s="2"/>
      <c r="MZV60" s="2"/>
      <c r="MZW60" s="2"/>
      <c r="MZX60" s="2"/>
      <c r="MZY60" s="2"/>
      <c r="MZZ60" s="2"/>
      <c r="NAA60" s="2"/>
      <c r="NAB60" s="2"/>
      <c r="NAC60" s="2"/>
      <c r="NAD60" s="2"/>
      <c r="NAE60" s="2"/>
      <c r="NAF60" s="2"/>
      <c r="NAG60" s="2"/>
      <c r="NAH60" s="2"/>
      <c r="NAI60" s="2"/>
      <c r="NAJ60" s="2"/>
      <c r="NAK60" s="2"/>
      <c r="NAL60" s="2"/>
      <c r="NAM60" s="2"/>
      <c r="NAN60" s="2"/>
      <c r="NAO60" s="2"/>
      <c r="NAP60" s="2"/>
      <c r="NAQ60" s="2"/>
      <c r="NAR60" s="2"/>
      <c r="NAS60" s="2"/>
      <c r="NAT60" s="2"/>
      <c r="NAU60" s="2"/>
      <c r="NAV60" s="2"/>
      <c r="NAW60" s="2"/>
      <c r="NAX60" s="2"/>
      <c r="NAY60" s="2"/>
      <c r="NAZ60" s="2"/>
      <c r="NBA60" s="2"/>
      <c r="NBB60" s="2"/>
      <c r="NBC60" s="2"/>
      <c r="NBD60" s="2"/>
      <c r="NBE60" s="2"/>
      <c r="NBF60" s="2"/>
      <c r="NBG60" s="2"/>
      <c r="NBH60" s="2"/>
      <c r="NBI60" s="2"/>
      <c r="NBJ60" s="2"/>
      <c r="NBK60" s="2"/>
      <c r="NBL60" s="2"/>
      <c r="NBM60" s="2"/>
      <c r="NBN60" s="2"/>
      <c r="NBO60" s="2"/>
      <c r="NBP60" s="2"/>
      <c r="NBQ60" s="2"/>
      <c r="NBR60" s="2"/>
      <c r="NBS60" s="2"/>
      <c r="NBT60" s="2"/>
      <c r="NBU60" s="2"/>
      <c r="NBV60" s="2"/>
      <c r="NBW60" s="2"/>
      <c r="NBX60" s="2"/>
      <c r="NBY60" s="2"/>
      <c r="NBZ60" s="2"/>
      <c r="NCA60" s="2"/>
      <c r="NCB60" s="2"/>
      <c r="NCC60" s="2"/>
      <c r="NCD60" s="2"/>
      <c r="NCE60" s="2"/>
      <c r="NCF60" s="2"/>
      <c r="NCG60" s="2"/>
      <c r="NCH60" s="2"/>
      <c r="NCI60" s="2"/>
      <c r="NCJ60" s="2"/>
      <c r="NCK60" s="2"/>
      <c r="NCL60" s="2"/>
      <c r="NCM60" s="2"/>
      <c r="NCN60" s="2"/>
      <c r="NCO60" s="2"/>
      <c r="NCP60" s="2"/>
      <c r="NCQ60" s="2"/>
      <c r="NCR60" s="2"/>
      <c r="NCS60" s="2"/>
      <c r="NCT60" s="2"/>
      <c r="NCU60" s="2"/>
      <c r="NCV60" s="2"/>
      <c r="NCW60" s="2"/>
      <c r="NCX60" s="2"/>
      <c r="NCY60" s="2"/>
      <c r="NCZ60" s="2"/>
      <c r="NDA60" s="2"/>
      <c r="NDB60" s="2"/>
      <c r="NDC60" s="2"/>
      <c r="NDD60" s="2"/>
      <c r="NDE60" s="2"/>
      <c r="NDF60" s="2"/>
      <c r="NDG60" s="2"/>
      <c r="NDH60" s="2"/>
      <c r="NDI60" s="2"/>
      <c r="NDJ60" s="2"/>
      <c r="NDK60" s="2"/>
      <c r="NDL60" s="2"/>
      <c r="NDM60" s="2"/>
      <c r="NDN60" s="2"/>
      <c r="NDO60" s="2"/>
      <c r="NDP60" s="2"/>
      <c r="NDQ60" s="2"/>
      <c r="NDR60" s="2"/>
      <c r="NDS60" s="2"/>
      <c r="NDT60" s="2"/>
      <c r="NDU60" s="2"/>
      <c r="NDV60" s="2"/>
      <c r="NDW60" s="2"/>
      <c r="NDX60" s="2"/>
      <c r="NDY60" s="2"/>
      <c r="NDZ60" s="2"/>
      <c r="NEA60" s="2"/>
      <c r="NEB60" s="2"/>
      <c r="NEC60" s="2"/>
      <c r="NED60" s="2"/>
      <c r="NEE60" s="2"/>
      <c r="NEF60" s="2"/>
      <c r="NEG60" s="2"/>
      <c r="NEH60" s="2"/>
      <c r="NEI60" s="2"/>
      <c r="NEJ60" s="2"/>
      <c r="NEK60" s="2"/>
      <c r="NEL60" s="2"/>
      <c r="NEM60" s="2"/>
      <c r="NEN60" s="2"/>
      <c r="NEO60" s="2"/>
      <c r="NEP60" s="2"/>
      <c r="NEQ60" s="2"/>
      <c r="NER60" s="2"/>
      <c r="NES60" s="2"/>
      <c r="NET60" s="2"/>
      <c r="NEU60" s="2"/>
      <c r="NEV60" s="2"/>
      <c r="NEW60" s="2"/>
      <c r="NEX60" s="2"/>
      <c r="NEY60" s="2"/>
      <c r="NEZ60" s="2"/>
      <c r="NFA60" s="2"/>
      <c r="NFB60" s="2"/>
      <c r="NFC60" s="2"/>
      <c r="NFD60" s="2"/>
      <c r="NFE60" s="2"/>
      <c r="NFF60" s="2"/>
      <c r="NFG60" s="2"/>
      <c r="NFH60" s="2"/>
      <c r="NFI60" s="2"/>
      <c r="NFJ60" s="2"/>
      <c r="NFK60" s="2"/>
      <c r="NFL60" s="2"/>
      <c r="NFM60" s="2"/>
      <c r="NFN60" s="2"/>
      <c r="NFO60" s="2"/>
      <c r="NFP60" s="2"/>
      <c r="NFQ60" s="2"/>
      <c r="NFR60" s="2"/>
      <c r="NFS60" s="2"/>
      <c r="NFT60" s="2"/>
      <c r="NFU60" s="2"/>
      <c r="NFV60" s="2"/>
      <c r="NFW60" s="2"/>
      <c r="NFX60" s="2"/>
      <c r="NFY60" s="2"/>
      <c r="NFZ60" s="2"/>
      <c r="NGA60" s="2"/>
      <c r="NGB60" s="2"/>
      <c r="NGC60" s="2"/>
      <c r="NGD60" s="2"/>
      <c r="NGE60" s="2"/>
      <c r="NGF60" s="2"/>
      <c r="NGG60" s="2"/>
      <c r="NGH60" s="2"/>
      <c r="NGI60" s="2"/>
      <c r="NGJ60" s="2"/>
      <c r="NGK60" s="2"/>
      <c r="NGL60" s="2"/>
      <c r="NGM60" s="2"/>
      <c r="NGN60" s="2"/>
      <c r="NGO60" s="2"/>
      <c r="NGP60" s="2"/>
      <c r="NGQ60" s="2"/>
      <c r="NGR60" s="2"/>
      <c r="NGS60" s="2"/>
      <c r="NGT60" s="2"/>
      <c r="NGU60" s="2"/>
      <c r="NGV60" s="2"/>
      <c r="NGW60" s="2"/>
      <c r="NGX60" s="2"/>
      <c r="NGY60" s="2"/>
      <c r="NGZ60" s="2"/>
      <c r="NHA60" s="2"/>
      <c r="NHB60" s="2"/>
      <c r="NHC60" s="2"/>
      <c r="NHD60" s="2"/>
      <c r="NHE60" s="2"/>
      <c r="NHF60" s="2"/>
      <c r="NHG60" s="2"/>
      <c r="NHH60" s="2"/>
      <c r="NHI60" s="2"/>
      <c r="NHJ60" s="2"/>
      <c r="NHK60" s="2"/>
      <c r="NHL60" s="2"/>
      <c r="NHM60" s="2"/>
      <c r="NHN60" s="2"/>
      <c r="NHO60" s="2"/>
      <c r="NHP60" s="2"/>
      <c r="NHQ60" s="2"/>
      <c r="NHR60" s="2"/>
      <c r="NHS60" s="2"/>
      <c r="NHT60" s="2"/>
      <c r="NHU60" s="2"/>
      <c r="NHV60" s="2"/>
      <c r="NHW60" s="2"/>
      <c r="NHX60" s="2"/>
      <c r="NHY60" s="2"/>
      <c r="NHZ60" s="2"/>
      <c r="NIA60" s="2"/>
      <c r="NIB60" s="2"/>
      <c r="NIC60" s="2"/>
      <c r="NID60" s="2"/>
      <c r="NIE60" s="2"/>
      <c r="NIF60" s="2"/>
      <c r="NIG60" s="2"/>
      <c r="NIH60" s="2"/>
      <c r="NII60" s="2"/>
      <c r="NIJ60" s="2"/>
      <c r="NIK60" s="2"/>
      <c r="NIL60" s="2"/>
      <c r="NIM60" s="2"/>
      <c r="NIN60" s="2"/>
      <c r="NIO60" s="2"/>
      <c r="NIP60" s="2"/>
      <c r="NIQ60" s="2"/>
      <c r="NIR60" s="2"/>
      <c r="NIS60" s="2"/>
      <c r="NIT60" s="2"/>
      <c r="NIU60" s="2"/>
      <c r="NIV60" s="2"/>
      <c r="NIW60" s="2"/>
      <c r="NIX60" s="2"/>
      <c r="NIY60" s="2"/>
      <c r="NIZ60" s="2"/>
      <c r="NJA60" s="2"/>
      <c r="NJB60" s="2"/>
      <c r="NJC60" s="2"/>
      <c r="NJD60" s="2"/>
      <c r="NJE60" s="2"/>
      <c r="NJF60" s="2"/>
      <c r="NJG60" s="2"/>
      <c r="NJH60" s="2"/>
      <c r="NJI60" s="2"/>
      <c r="NJJ60" s="2"/>
      <c r="NJK60" s="2"/>
      <c r="NJL60" s="2"/>
      <c r="NJM60" s="2"/>
      <c r="NJN60" s="2"/>
      <c r="NJO60" s="2"/>
      <c r="NJP60" s="2"/>
      <c r="NJQ60" s="2"/>
      <c r="NJR60" s="2"/>
      <c r="NJS60" s="2"/>
      <c r="NJT60" s="2"/>
      <c r="NJU60" s="2"/>
      <c r="NJV60" s="2"/>
      <c r="NJW60" s="2"/>
      <c r="NJX60" s="2"/>
      <c r="NJY60" s="2"/>
      <c r="NJZ60" s="2"/>
      <c r="NKA60" s="2"/>
      <c r="NKB60" s="2"/>
      <c r="NKC60" s="2"/>
      <c r="NKD60" s="2"/>
      <c r="NKE60" s="2"/>
      <c r="NKF60" s="2"/>
      <c r="NKG60" s="2"/>
      <c r="NKH60" s="2"/>
      <c r="NKI60" s="2"/>
      <c r="NKJ60" s="2"/>
      <c r="NKK60" s="2"/>
      <c r="NKL60" s="2"/>
      <c r="NKM60" s="2"/>
      <c r="NKN60" s="2"/>
      <c r="NKO60" s="2"/>
      <c r="NKP60" s="2"/>
      <c r="NKQ60" s="2"/>
      <c r="NKR60" s="2"/>
      <c r="NKS60" s="2"/>
      <c r="NKT60" s="2"/>
      <c r="NKU60" s="2"/>
      <c r="NKV60" s="2"/>
      <c r="NKW60" s="2"/>
      <c r="NKX60" s="2"/>
      <c r="NKY60" s="2"/>
      <c r="NKZ60" s="2"/>
      <c r="NLA60" s="2"/>
      <c r="NLB60" s="2"/>
      <c r="NLC60" s="2"/>
      <c r="NLD60" s="2"/>
      <c r="NLE60" s="2"/>
      <c r="NLF60" s="2"/>
      <c r="NLG60" s="2"/>
      <c r="NLH60" s="2"/>
      <c r="NLI60" s="2"/>
      <c r="NLJ60" s="2"/>
      <c r="NLK60" s="2"/>
      <c r="NLL60" s="2"/>
      <c r="NLM60" s="2"/>
      <c r="NLN60" s="2"/>
      <c r="NLO60" s="2"/>
      <c r="NLP60" s="2"/>
      <c r="NLQ60" s="2"/>
      <c r="NLR60" s="2"/>
      <c r="NLS60" s="2"/>
      <c r="NLT60" s="2"/>
      <c r="NLU60" s="2"/>
      <c r="NLV60" s="2"/>
      <c r="NLW60" s="2"/>
      <c r="NLX60" s="2"/>
      <c r="NLY60" s="2"/>
      <c r="NLZ60" s="2"/>
      <c r="NMA60" s="2"/>
      <c r="NMB60" s="2"/>
      <c r="NMC60" s="2"/>
      <c r="NMD60" s="2"/>
      <c r="NME60" s="2"/>
      <c r="NMF60" s="2"/>
      <c r="NMG60" s="2"/>
      <c r="NMH60" s="2"/>
      <c r="NMI60" s="2"/>
      <c r="NMJ60" s="2"/>
      <c r="NMK60" s="2"/>
      <c r="NML60" s="2"/>
      <c r="NMM60" s="2"/>
      <c r="NMN60" s="2"/>
      <c r="NMO60" s="2"/>
      <c r="NMP60" s="2"/>
      <c r="NMQ60" s="2"/>
      <c r="NMR60" s="2"/>
      <c r="NMS60" s="2"/>
      <c r="NMT60" s="2"/>
      <c r="NMU60" s="2"/>
      <c r="NMV60" s="2"/>
      <c r="NMW60" s="2"/>
      <c r="NMX60" s="2"/>
      <c r="NMY60" s="2"/>
      <c r="NMZ60" s="2"/>
      <c r="NNA60" s="2"/>
      <c r="NNB60" s="2"/>
      <c r="NNC60" s="2"/>
      <c r="NND60" s="2"/>
      <c r="NNE60" s="2"/>
      <c r="NNF60" s="2"/>
      <c r="NNG60" s="2"/>
      <c r="NNH60" s="2"/>
      <c r="NNI60" s="2"/>
      <c r="NNJ60" s="2"/>
      <c r="NNK60" s="2"/>
      <c r="NNL60" s="2"/>
      <c r="NNM60" s="2"/>
      <c r="NNN60" s="2"/>
      <c r="NNO60" s="2"/>
      <c r="NNP60" s="2"/>
      <c r="NNQ60" s="2"/>
      <c r="NNR60" s="2"/>
      <c r="NNS60" s="2"/>
      <c r="NNT60" s="2"/>
      <c r="NNU60" s="2"/>
      <c r="NNV60" s="2"/>
      <c r="NNW60" s="2"/>
      <c r="NNX60" s="2"/>
      <c r="NNY60" s="2"/>
      <c r="NNZ60" s="2"/>
      <c r="NOA60" s="2"/>
      <c r="NOB60" s="2"/>
      <c r="NOC60" s="2"/>
      <c r="NOD60" s="2"/>
      <c r="NOE60" s="2"/>
      <c r="NOF60" s="2"/>
      <c r="NOG60" s="2"/>
      <c r="NOH60" s="2"/>
      <c r="NOI60" s="2"/>
      <c r="NOJ60" s="2"/>
      <c r="NOK60" s="2"/>
      <c r="NOL60" s="2"/>
      <c r="NOM60" s="2"/>
      <c r="NON60" s="2"/>
      <c r="NOO60" s="2"/>
      <c r="NOP60" s="2"/>
      <c r="NOQ60" s="2"/>
      <c r="NOR60" s="2"/>
      <c r="NOS60" s="2"/>
      <c r="NOT60" s="2"/>
      <c r="NOU60" s="2"/>
      <c r="NOV60" s="2"/>
      <c r="NOW60" s="2"/>
      <c r="NOX60" s="2"/>
      <c r="NOY60" s="2"/>
      <c r="NOZ60" s="2"/>
      <c r="NPA60" s="2"/>
      <c r="NPB60" s="2"/>
      <c r="NPC60" s="2"/>
      <c r="NPD60" s="2"/>
      <c r="NPE60" s="2"/>
      <c r="NPF60" s="2"/>
      <c r="NPG60" s="2"/>
      <c r="NPH60" s="2"/>
      <c r="NPI60" s="2"/>
      <c r="NPJ60" s="2"/>
      <c r="NPK60" s="2"/>
      <c r="NPL60" s="2"/>
      <c r="NPM60" s="2"/>
      <c r="NPN60" s="2"/>
      <c r="NPO60" s="2"/>
      <c r="NPP60" s="2"/>
      <c r="NPQ60" s="2"/>
      <c r="NPR60" s="2"/>
      <c r="NPS60" s="2"/>
      <c r="NPT60" s="2"/>
      <c r="NPU60" s="2"/>
      <c r="NPV60" s="2"/>
      <c r="NPW60" s="2"/>
      <c r="NPX60" s="2"/>
      <c r="NPY60" s="2"/>
      <c r="NPZ60" s="2"/>
      <c r="NQA60" s="2"/>
      <c r="NQB60" s="2"/>
      <c r="NQC60" s="2"/>
      <c r="NQD60" s="2"/>
      <c r="NQE60" s="2"/>
      <c r="NQF60" s="2"/>
      <c r="NQG60" s="2"/>
      <c r="NQH60" s="2"/>
      <c r="NQI60" s="2"/>
      <c r="NQJ60" s="2"/>
      <c r="NQK60" s="2"/>
      <c r="NQL60" s="2"/>
      <c r="NQM60" s="2"/>
      <c r="NQN60" s="2"/>
      <c r="NQO60" s="2"/>
      <c r="NQP60" s="2"/>
      <c r="NQQ60" s="2"/>
      <c r="NQR60" s="2"/>
      <c r="NQS60" s="2"/>
      <c r="NQT60" s="2"/>
      <c r="NQU60" s="2"/>
      <c r="NQV60" s="2"/>
      <c r="NQW60" s="2"/>
      <c r="NQX60" s="2"/>
      <c r="NQY60" s="2"/>
      <c r="NQZ60" s="2"/>
      <c r="NRA60" s="2"/>
      <c r="NRB60" s="2"/>
      <c r="NRC60" s="2"/>
      <c r="NRD60" s="2"/>
      <c r="NRE60" s="2"/>
      <c r="NRF60" s="2"/>
      <c r="NRG60" s="2"/>
      <c r="NRH60" s="2"/>
      <c r="NRI60" s="2"/>
      <c r="NRJ60" s="2"/>
      <c r="NRK60" s="2"/>
      <c r="NRL60" s="2"/>
      <c r="NRM60" s="2"/>
      <c r="NRN60" s="2"/>
      <c r="NRO60" s="2"/>
      <c r="NRP60" s="2"/>
      <c r="NRQ60" s="2"/>
      <c r="NRR60" s="2"/>
      <c r="NRS60" s="2"/>
      <c r="NRT60" s="2"/>
      <c r="NRU60" s="2"/>
      <c r="NRV60" s="2"/>
      <c r="NRW60" s="2"/>
      <c r="NRX60" s="2"/>
      <c r="NRY60" s="2"/>
      <c r="NRZ60" s="2"/>
      <c r="NSA60" s="2"/>
      <c r="NSB60" s="2"/>
      <c r="NSC60" s="2"/>
      <c r="NSD60" s="2"/>
      <c r="NSE60" s="2"/>
      <c r="NSF60" s="2"/>
      <c r="NSG60" s="2"/>
      <c r="NSH60" s="2"/>
      <c r="NSI60" s="2"/>
      <c r="NSJ60" s="2"/>
      <c r="NSK60" s="2"/>
      <c r="NSL60" s="2"/>
      <c r="NSM60" s="2"/>
      <c r="NSN60" s="2"/>
      <c r="NSO60" s="2"/>
      <c r="NSP60" s="2"/>
      <c r="NSQ60" s="2"/>
      <c r="NSR60" s="2"/>
      <c r="NSS60" s="2"/>
      <c r="NST60" s="2"/>
      <c r="NSU60" s="2"/>
      <c r="NSV60" s="2"/>
      <c r="NSW60" s="2"/>
      <c r="NSX60" s="2"/>
      <c r="NSY60" s="2"/>
      <c r="NSZ60" s="2"/>
      <c r="NTA60" s="2"/>
      <c r="NTB60" s="2"/>
      <c r="NTC60" s="2"/>
      <c r="NTD60" s="2"/>
      <c r="NTE60" s="2"/>
      <c r="NTF60" s="2"/>
      <c r="NTG60" s="2"/>
      <c r="NTH60" s="2"/>
      <c r="NTI60" s="2"/>
      <c r="NTJ60" s="2"/>
      <c r="NTK60" s="2"/>
      <c r="NTL60" s="2"/>
      <c r="NTM60" s="2"/>
      <c r="NTN60" s="2"/>
      <c r="NTO60" s="2"/>
      <c r="NTP60" s="2"/>
      <c r="NTQ60" s="2"/>
      <c r="NTR60" s="2"/>
      <c r="NTS60" s="2"/>
      <c r="NTT60" s="2"/>
      <c r="NTU60" s="2"/>
      <c r="NTV60" s="2"/>
      <c r="NTW60" s="2"/>
      <c r="NTX60" s="2"/>
      <c r="NTY60" s="2"/>
      <c r="NTZ60" s="2"/>
      <c r="NUA60" s="2"/>
      <c r="NUB60" s="2"/>
      <c r="NUC60" s="2"/>
      <c r="NUD60" s="2"/>
      <c r="NUE60" s="2"/>
      <c r="NUF60" s="2"/>
      <c r="NUG60" s="2"/>
      <c r="NUH60" s="2"/>
      <c r="NUI60" s="2"/>
      <c r="NUJ60" s="2"/>
      <c r="NUK60" s="2"/>
      <c r="NUL60" s="2"/>
      <c r="NUM60" s="2"/>
      <c r="NUN60" s="2"/>
      <c r="NUO60" s="2"/>
      <c r="NUP60" s="2"/>
      <c r="NUQ60" s="2"/>
      <c r="NUR60" s="2"/>
      <c r="NUS60" s="2"/>
      <c r="NUT60" s="2"/>
      <c r="NUU60" s="2"/>
      <c r="NUV60" s="2"/>
      <c r="NUW60" s="2"/>
      <c r="NUX60" s="2"/>
      <c r="NUY60" s="2"/>
      <c r="NUZ60" s="2"/>
      <c r="NVA60" s="2"/>
      <c r="NVB60" s="2"/>
      <c r="NVC60" s="2"/>
      <c r="NVD60" s="2"/>
      <c r="NVE60" s="2"/>
      <c r="NVF60" s="2"/>
      <c r="NVG60" s="2"/>
      <c r="NVH60" s="2"/>
      <c r="NVI60" s="2"/>
      <c r="NVJ60" s="2"/>
      <c r="NVK60" s="2"/>
      <c r="NVL60" s="2"/>
      <c r="NVM60" s="2"/>
      <c r="NVN60" s="2"/>
      <c r="NVO60" s="2"/>
      <c r="NVP60" s="2"/>
      <c r="NVQ60" s="2"/>
      <c r="NVR60" s="2"/>
      <c r="NVS60" s="2"/>
      <c r="NVT60" s="2"/>
      <c r="NVU60" s="2"/>
      <c r="NVV60" s="2"/>
      <c r="NVW60" s="2"/>
      <c r="NVX60" s="2"/>
      <c r="NVY60" s="2"/>
      <c r="NVZ60" s="2"/>
      <c r="NWA60" s="2"/>
      <c r="NWB60" s="2"/>
      <c r="NWC60" s="2"/>
      <c r="NWD60" s="2"/>
      <c r="NWE60" s="2"/>
      <c r="NWF60" s="2"/>
      <c r="NWG60" s="2"/>
      <c r="NWH60" s="2"/>
      <c r="NWI60" s="2"/>
      <c r="NWJ60" s="2"/>
      <c r="NWK60" s="2"/>
      <c r="NWL60" s="2"/>
      <c r="NWM60" s="2"/>
      <c r="NWN60" s="2"/>
      <c r="NWO60" s="2"/>
      <c r="NWP60" s="2"/>
      <c r="NWQ60" s="2"/>
      <c r="NWR60" s="2"/>
      <c r="NWS60" s="2"/>
      <c r="NWT60" s="2"/>
      <c r="NWU60" s="2"/>
      <c r="NWV60" s="2"/>
      <c r="NWW60" s="2"/>
      <c r="NWX60" s="2"/>
      <c r="NWY60" s="2"/>
      <c r="NWZ60" s="2"/>
      <c r="NXA60" s="2"/>
      <c r="NXB60" s="2"/>
      <c r="NXC60" s="2"/>
      <c r="NXD60" s="2"/>
      <c r="NXE60" s="2"/>
      <c r="NXF60" s="2"/>
      <c r="NXG60" s="2"/>
      <c r="NXH60" s="2"/>
      <c r="NXI60" s="2"/>
      <c r="NXJ60" s="2"/>
      <c r="NXK60" s="2"/>
      <c r="NXL60" s="2"/>
      <c r="NXM60" s="2"/>
      <c r="NXN60" s="2"/>
      <c r="NXO60" s="2"/>
      <c r="NXP60" s="2"/>
      <c r="NXQ60" s="2"/>
      <c r="NXR60" s="2"/>
      <c r="NXS60" s="2"/>
      <c r="NXT60" s="2"/>
      <c r="NXU60" s="2"/>
      <c r="NXV60" s="2"/>
      <c r="NXW60" s="2"/>
      <c r="NXX60" s="2"/>
      <c r="NXY60" s="2"/>
      <c r="NXZ60" s="2"/>
      <c r="NYA60" s="2"/>
      <c r="NYB60" s="2"/>
      <c r="NYC60" s="2"/>
      <c r="NYD60" s="2"/>
      <c r="NYE60" s="2"/>
      <c r="NYF60" s="2"/>
      <c r="NYG60" s="2"/>
      <c r="NYH60" s="2"/>
      <c r="NYI60" s="2"/>
      <c r="NYJ60" s="2"/>
      <c r="NYK60" s="2"/>
      <c r="NYL60" s="2"/>
      <c r="NYM60" s="2"/>
      <c r="NYN60" s="2"/>
      <c r="NYO60" s="2"/>
      <c r="NYP60" s="2"/>
      <c r="NYQ60" s="2"/>
      <c r="NYR60" s="2"/>
      <c r="NYS60" s="2"/>
      <c r="NYT60" s="2"/>
      <c r="NYU60" s="2"/>
      <c r="NYV60" s="2"/>
      <c r="NYW60" s="2"/>
      <c r="NYX60" s="2"/>
      <c r="NYY60" s="2"/>
      <c r="NYZ60" s="2"/>
      <c r="NZA60" s="2"/>
      <c r="NZB60" s="2"/>
      <c r="NZC60" s="2"/>
      <c r="NZD60" s="2"/>
      <c r="NZE60" s="2"/>
      <c r="NZF60" s="2"/>
      <c r="NZG60" s="2"/>
      <c r="NZH60" s="2"/>
      <c r="NZI60" s="2"/>
      <c r="NZJ60" s="2"/>
      <c r="NZK60" s="2"/>
      <c r="NZL60" s="2"/>
      <c r="NZM60" s="2"/>
      <c r="NZN60" s="2"/>
      <c r="NZO60" s="2"/>
      <c r="NZP60" s="2"/>
      <c r="NZQ60" s="2"/>
      <c r="NZR60" s="2"/>
      <c r="NZS60" s="2"/>
      <c r="NZT60" s="2"/>
      <c r="NZU60" s="2"/>
      <c r="NZV60" s="2"/>
      <c r="NZW60" s="2"/>
      <c r="NZX60" s="2"/>
      <c r="NZY60" s="2"/>
      <c r="NZZ60" s="2"/>
      <c r="OAA60" s="2"/>
      <c r="OAB60" s="2"/>
      <c r="OAC60" s="2"/>
      <c r="OAD60" s="2"/>
      <c r="OAE60" s="2"/>
      <c r="OAF60" s="2"/>
      <c r="OAG60" s="2"/>
      <c r="OAH60" s="2"/>
      <c r="OAI60" s="2"/>
      <c r="OAJ60" s="2"/>
      <c r="OAK60" s="2"/>
      <c r="OAL60" s="2"/>
      <c r="OAM60" s="2"/>
      <c r="OAN60" s="2"/>
      <c r="OAO60" s="2"/>
      <c r="OAP60" s="2"/>
      <c r="OAQ60" s="2"/>
      <c r="OAR60" s="2"/>
      <c r="OAS60" s="2"/>
      <c r="OAT60" s="2"/>
      <c r="OAU60" s="2"/>
      <c r="OAV60" s="2"/>
      <c r="OAW60" s="2"/>
      <c r="OAX60" s="2"/>
      <c r="OAY60" s="2"/>
      <c r="OAZ60" s="2"/>
      <c r="OBA60" s="2"/>
      <c r="OBB60" s="2"/>
      <c r="OBC60" s="2"/>
      <c r="OBD60" s="2"/>
      <c r="OBE60" s="2"/>
      <c r="OBF60" s="2"/>
      <c r="OBG60" s="2"/>
      <c r="OBH60" s="2"/>
      <c r="OBI60" s="2"/>
      <c r="OBJ60" s="2"/>
      <c r="OBK60" s="2"/>
      <c r="OBL60" s="2"/>
      <c r="OBM60" s="2"/>
      <c r="OBN60" s="2"/>
      <c r="OBO60" s="2"/>
      <c r="OBP60" s="2"/>
      <c r="OBQ60" s="2"/>
      <c r="OBR60" s="2"/>
      <c r="OBS60" s="2"/>
      <c r="OBT60" s="2"/>
      <c r="OBU60" s="2"/>
      <c r="OBV60" s="2"/>
      <c r="OBW60" s="2"/>
      <c r="OBX60" s="2"/>
      <c r="OBY60" s="2"/>
      <c r="OBZ60" s="2"/>
      <c r="OCA60" s="2"/>
      <c r="OCB60" s="2"/>
      <c r="OCC60" s="2"/>
      <c r="OCD60" s="2"/>
      <c r="OCE60" s="2"/>
      <c r="OCF60" s="2"/>
      <c r="OCG60" s="2"/>
      <c r="OCH60" s="2"/>
      <c r="OCI60" s="2"/>
      <c r="OCJ60" s="2"/>
      <c r="OCK60" s="2"/>
      <c r="OCL60" s="2"/>
      <c r="OCM60" s="2"/>
      <c r="OCN60" s="2"/>
      <c r="OCO60" s="2"/>
      <c r="OCP60" s="2"/>
      <c r="OCQ60" s="2"/>
      <c r="OCR60" s="2"/>
      <c r="OCS60" s="2"/>
      <c r="OCT60" s="2"/>
      <c r="OCU60" s="2"/>
      <c r="OCV60" s="2"/>
      <c r="OCW60" s="2"/>
      <c r="OCX60" s="2"/>
      <c r="OCY60" s="2"/>
      <c r="OCZ60" s="2"/>
      <c r="ODA60" s="2"/>
      <c r="ODB60" s="2"/>
      <c r="ODC60" s="2"/>
      <c r="ODD60" s="2"/>
      <c r="ODE60" s="2"/>
      <c r="ODF60" s="2"/>
      <c r="ODG60" s="2"/>
      <c r="ODH60" s="2"/>
      <c r="ODI60" s="2"/>
      <c r="ODJ60" s="2"/>
      <c r="ODK60" s="2"/>
      <c r="ODL60" s="2"/>
      <c r="ODM60" s="2"/>
      <c r="ODN60" s="2"/>
      <c r="ODO60" s="2"/>
      <c r="ODP60" s="2"/>
      <c r="ODQ60" s="2"/>
      <c r="ODR60" s="2"/>
      <c r="ODS60" s="2"/>
      <c r="ODT60" s="2"/>
      <c r="ODU60" s="2"/>
      <c r="ODV60" s="2"/>
      <c r="ODW60" s="2"/>
      <c r="ODX60" s="2"/>
      <c r="ODY60" s="2"/>
      <c r="ODZ60" s="2"/>
      <c r="OEA60" s="2"/>
      <c r="OEB60" s="2"/>
      <c r="OEC60" s="2"/>
      <c r="OED60" s="2"/>
      <c r="OEE60" s="2"/>
      <c r="OEF60" s="2"/>
      <c r="OEG60" s="2"/>
      <c r="OEH60" s="2"/>
      <c r="OEI60" s="2"/>
      <c r="OEJ60" s="2"/>
      <c r="OEK60" s="2"/>
      <c r="OEL60" s="2"/>
      <c r="OEM60" s="2"/>
      <c r="OEN60" s="2"/>
      <c r="OEO60" s="2"/>
      <c r="OEP60" s="2"/>
      <c r="OEQ60" s="2"/>
      <c r="OER60" s="2"/>
      <c r="OES60" s="2"/>
      <c r="OET60" s="2"/>
      <c r="OEU60" s="2"/>
      <c r="OEV60" s="2"/>
      <c r="OEW60" s="2"/>
      <c r="OEX60" s="2"/>
      <c r="OEY60" s="2"/>
      <c r="OEZ60" s="2"/>
      <c r="OFA60" s="2"/>
      <c r="OFB60" s="2"/>
      <c r="OFC60" s="2"/>
      <c r="OFD60" s="2"/>
      <c r="OFE60" s="2"/>
      <c r="OFF60" s="2"/>
      <c r="OFG60" s="2"/>
      <c r="OFH60" s="2"/>
      <c r="OFI60" s="2"/>
      <c r="OFJ60" s="2"/>
      <c r="OFK60" s="2"/>
      <c r="OFL60" s="2"/>
      <c r="OFM60" s="2"/>
      <c r="OFN60" s="2"/>
      <c r="OFO60" s="2"/>
      <c r="OFP60" s="2"/>
      <c r="OFQ60" s="2"/>
      <c r="OFR60" s="2"/>
      <c r="OFS60" s="2"/>
      <c r="OFT60" s="2"/>
      <c r="OFU60" s="2"/>
      <c r="OFV60" s="2"/>
      <c r="OFW60" s="2"/>
      <c r="OFX60" s="2"/>
      <c r="OFY60" s="2"/>
      <c r="OFZ60" s="2"/>
      <c r="OGA60" s="2"/>
      <c r="OGB60" s="2"/>
      <c r="OGC60" s="2"/>
      <c r="OGD60" s="2"/>
      <c r="OGE60" s="2"/>
      <c r="OGF60" s="2"/>
      <c r="OGG60" s="2"/>
      <c r="OGH60" s="2"/>
      <c r="OGI60" s="2"/>
      <c r="OGJ60" s="2"/>
      <c r="OGK60" s="2"/>
      <c r="OGL60" s="2"/>
      <c r="OGM60" s="2"/>
      <c r="OGN60" s="2"/>
      <c r="OGO60" s="2"/>
      <c r="OGP60" s="2"/>
      <c r="OGQ60" s="2"/>
      <c r="OGR60" s="2"/>
      <c r="OGS60" s="2"/>
      <c r="OGT60" s="2"/>
      <c r="OGU60" s="2"/>
      <c r="OGV60" s="2"/>
      <c r="OGW60" s="2"/>
      <c r="OGX60" s="2"/>
      <c r="OGY60" s="2"/>
      <c r="OGZ60" s="2"/>
      <c r="OHA60" s="2"/>
      <c r="OHB60" s="2"/>
      <c r="OHC60" s="2"/>
      <c r="OHD60" s="2"/>
      <c r="OHE60" s="2"/>
      <c r="OHF60" s="2"/>
      <c r="OHG60" s="2"/>
      <c r="OHH60" s="2"/>
      <c r="OHI60" s="2"/>
      <c r="OHJ60" s="2"/>
      <c r="OHK60" s="2"/>
      <c r="OHL60" s="2"/>
      <c r="OHM60" s="2"/>
      <c r="OHN60" s="2"/>
      <c r="OHO60" s="2"/>
      <c r="OHP60" s="2"/>
      <c r="OHQ60" s="2"/>
      <c r="OHR60" s="2"/>
      <c r="OHS60" s="2"/>
      <c r="OHT60" s="2"/>
      <c r="OHU60" s="2"/>
      <c r="OHV60" s="2"/>
      <c r="OHW60" s="2"/>
      <c r="OHX60" s="2"/>
      <c r="OHY60" s="2"/>
      <c r="OHZ60" s="2"/>
      <c r="OIA60" s="2"/>
      <c r="OIB60" s="2"/>
      <c r="OIC60" s="2"/>
      <c r="OID60" s="2"/>
      <c r="OIE60" s="2"/>
      <c r="OIF60" s="2"/>
      <c r="OIG60" s="2"/>
      <c r="OIH60" s="2"/>
      <c r="OII60" s="2"/>
      <c r="OIJ60" s="2"/>
      <c r="OIK60" s="2"/>
      <c r="OIL60" s="2"/>
      <c r="OIM60" s="2"/>
      <c r="OIN60" s="2"/>
      <c r="OIO60" s="2"/>
      <c r="OIP60" s="2"/>
      <c r="OIQ60" s="2"/>
      <c r="OIR60" s="2"/>
      <c r="OIS60" s="2"/>
      <c r="OIT60" s="2"/>
      <c r="OIU60" s="2"/>
      <c r="OIV60" s="2"/>
      <c r="OIW60" s="2"/>
      <c r="OIX60" s="2"/>
      <c r="OIY60" s="2"/>
      <c r="OIZ60" s="2"/>
      <c r="OJA60" s="2"/>
      <c r="OJB60" s="2"/>
      <c r="OJC60" s="2"/>
      <c r="OJD60" s="2"/>
      <c r="OJE60" s="2"/>
      <c r="OJF60" s="2"/>
      <c r="OJG60" s="2"/>
      <c r="OJH60" s="2"/>
      <c r="OJI60" s="2"/>
      <c r="OJJ60" s="2"/>
      <c r="OJK60" s="2"/>
      <c r="OJL60" s="2"/>
      <c r="OJM60" s="2"/>
      <c r="OJN60" s="2"/>
      <c r="OJO60" s="2"/>
      <c r="OJP60" s="2"/>
      <c r="OJQ60" s="2"/>
      <c r="OJR60" s="2"/>
      <c r="OJS60" s="2"/>
      <c r="OJT60" s="2"/>
      <c r="OJU60" s="2"/>
      <c r="OJV60" s="2"/>
      <c r="OJW60" s="2"/>
      <c r="OJX60" s="2"/>
      <c r="OJY60" s="2"/>
      <c r="OJZ60" s="2"/>
      <c r="OKA60" s="2"/>
      <c r="OKB60" s="2"/>
      <c r="OKC60" s="2"/>
      <c r="OKD60" s="2"/>
      <c r="OKE60" s="2"/>
      <c r="OKF60" s="2"/>
      <c r="OKG60" s="2"/>
      <c r="OKH60" s="2"/>
      <c r="OKI60" s="2"/>
      <c r="OKJ60" s="2"/>
      <c r="OKK60" s="2"/>
      <c r="OKL60" s="2"/>
      <c r="OKM60" s="2"/>
      <c r="OKN60" s="2"/>
      <c r="OKO60" s="2"/>
      <c r="OKP60" s="2"/>
      <c r="OKQ60" s="2"/>
      <c r="OKR60" s="2"/>
      <c r="OKS60" s="2"/>
      <c r="OKT60" s="2"/>
      <c r="OKU60" s="2"/>
      <c r="OKV60" s="2"/>
      <c r="OKW60" s="2"/>
      <c r="OKX60" s="2"/>
      <c r="OKY60" s="2"/>
      <c r="OKZ60" s="2"/>
      <c r="OLA60" s="2"/>
      <c r="OLB60" s="2"/>
      <c r="OLC60" s="2"/>
      <c r="OLD60" s="2"/>
      <c r="OLE60" s="2"/>
      <c r="OLF60" s="2"/>
      <c r="OLG60" s="2"/>
      <c r="OLH60" s="2"/>
      <c r="OLI60" s="2"/>
      <c r="OLJ60" s="2"/>
      <c r="OLK60" s="2"/>
      <c r="OLL60" s="2"/>
      <c r="OLM60" s="2"/>
      <c r="OLN60" s="2"/>
      <c r="OLO60" s="2"/>
      <c r="OLP60" s="2"/>
      <c r="OLQ60" s="2"/>
      <c r="OLR60" s="2"/>
      <c r="OLS60" s="2"/>
      <c r="OLT60" s="2"/>
      <c r="OLU60" s="2"/>
      <c r="OLV60" s="2"/>
      <c r="OLW60" s="2"/>
      <c r="OLX60" s="2"/>
      <c r="OLY60" s="2"/>
      <c r="OLZ60" s="2"/>
      <c r="OMA60" s="2"/>
      <c r="OMB60" s="2"/>
      <c r="OMC60" s="2"/>
      <c r="OMD60" s="2"/>
      <c r="OME60" s="2"/>
      <c r="OMF60" s="2"/>
      <c r="OMG60" s="2"/>
      <c r="OMH60" s="2"/>
      <c r="OMI60" s="2"/>
      <c r="OMJ60" s="2"/>
      <c r="OMK60" s="2"/>
      <c r="OML60" s="2"/>
      <c r="OMM60" s="2"/>
      <c r="OMN60" s="2"/>
      <c r="OMO60" s="2"/>
      <c r="OMP60" s="2"/>
      <c r="OMQ60" s="2"/>
      <c r="OMR60" s="2"/>
      <c r="OMS60" s="2"/>
      <c r="OMT60" s="2"/>
      <c r="OMU60" s="2"/>
      <c r="OMV60" s="2"/>
      <c r="OMW60" s="2"/>
      <c r="OMX60" s="2"/>
      <c r="OMY60" s="2"/>
      <c r="OMZ60" s="2"/>
      <c r="ONA60" s="2"/>
      <c r="ONB60" s="2"/>
      <c r="ONC60" s="2"/>
      <c r="OND60" s="2"/>
      <c r="ONE60" s="2"/>
      <c r="ONF60" s="2"/>
      <c r="ONG60" s="2"/>
      <c r="ONH60" s="2"/>
      <c r="ONI60" s="2"/>
      <c r="ONJ60" s="2"/>
      <c r="ONK60" s="2"/>
      <c r="ONL60" s="2"/>
      <c r="ONM60" s="2"/>
      <c r="ONN60" s="2"/>
      <c r="ONO60" s="2"/>
      <c r="ONP60" s="2"/>
      <c r="ONQ60" s="2"/>
      <c r="ONR60" s="2"/>
      <c r="ONS60" s="2"/>
      <c r="ONT60" s="2"/>
      <c r="ONU60" s="2"/>
      <c r="ONV60" s="2"/>
      <c r="ONW60" s="2"/>
      <c r="ONX60" s="2"/>
      <c r="ONY60" s="2"/>
      <c r="ONZ60" s="2"/>
      <c r="OOA60" s="2"/>
      <c r="OOB60" s="2"/>
      <c r="OOC60" s="2"/>
      <c r="OOD60" s="2"/>
      <c r="OOE60" s="2"/>
      <c r="OOF60" s="2"/>
      <c r="OOG60" s="2"/>
      <c r="OOH60" s="2"/>
      <c r="OOI60" s="2"/>
      <c r="OOJ60" s="2"/>
      <c r="OOK60" s="2"/>
      <c r="OOL60" s="2"/>
      <c r="OOM60" s="2"/>
      <c r="OON60" s="2"/>
      <c r="OOO60" s="2"/>
      <c r="OOP60" s="2"/>
      <c r="OOQ60" s="2"/>
      <c r="OOR60" s="2"/>
      <c r="OOS60" s="2"/>
      <c r="OOT60" s="2"/>
      <c r="OOU60" s="2"/>
      <c r="OOV60" s="2"/>
      <c r="OOW60" s="2"/>
      <c r="OOX60" s="2"/>
      <c r="OOY60" s="2"/>
      <c r="OOZ60" s="2"/>
      <c r="OPA60" s="2"/>
      <c r="OPB60" s="2"/>
      <c r="OPC60" s="2"/>
      <c r="OPD60" s="2"/>
      <c r="OPE60" s="2"/>
      <c r="OPF60" s="2"/>
      <c r="OPG60" s="2"/>
      <c r="OPH60" s="2"/>
      <c r="OPI60" s="2"/>
      <c r="OPJ60" s="2"/>
      <c r="OPK60" s="2"/>
      <c r="OPL60" s="2"/>
      <c r="OPM60" s="2"/>
      <c r="OPN60" s="2"/>
      <c r="OPO60" s="2"/>
      <c r="OPP60" s="2"/>
      <c r="OPQ60" s="2"/>
      <c r="OPR60" s="2"/>
      <c r="OPS60" s="2"/>
      <c r="OPT60" s="2"/>
      <c r="OPU60" s="2"/>
      <c r="OPV60" s="2"/>
      <c r="OPW60" s="2"/>
      <c r="OPX60" s="2"/>
      <c r="OPY60" s="2"/>
      <c r="OPZ60" s="2"/>
      <c r="OQA60" s="2"/>
      <c r="OQB60" s="2"/>
      <c r="OQC60" s="2"/>
      <c r="OQD60" s="2"/>
      <c r="OQE60" s="2"/>
      <c r="OQF60" s="2"/>
      <c r="OQG60" s="2"/>
      <c r="OQH60" s="2"/>
      <c r="OQI60" s="2"/>
      <c r="OQJ60" s="2"/>
      <c r="OQK60" s="2"/>
      <c r="OQL60" s="2"/>
      <c r="OQM60" s="2"/>
      <c r="OQN60" s="2"/>
      <c r="OQO60" s="2"/>
      <c r="OQP60" s="2"/>
      <c r="OQQ60" s="2"/>
      <c r="OQR60" s="2"/>
      <c r="OQS60" s="2"/>
      <c r="OQT60" s="2"/>
      <c r="OQU60" s="2"/>
      <c r="OQV60" s="2"/>
      <c r="OQW60" s="2"/>
      <c r="OQX60" s="2"/>
      <c r="OQY60" s="2"/>
      <c r="OQZ60" s="2"/>
      <c r="ORA60" s="2"/>
      <c r="ORB60" s="2"/>
      <c r="ORC60" s="2"/>
      <c r="ORD60" s="2"/>
      <c r="ORE60" s="2"/>
      <c r="ORF60" s="2"/>
      <c r="ORG60" s="2"/>
      <c r="ORH60" s="2"/>
      <c r="ORI60" s="2"/>
      <c r="ORJ60" s="2"/>
      <c r="ORK60" s="2"/>
      <c r="ORL60" s="2"/>
      <c r="ORM60" s="2"/>
      <c r="ORN60" s="2"/>
      <c r="ORO60" s="2"/>
      <c r="ORP60" s="2"/>
      <c r="ORQ60" s="2"/>
      <c r="ORR60" s="2"/>
      <c r="ORS60" s="2"/>
      <c r="ORT60" s="2"/>
      <c r="ORU60" s="2"/>
      <c r="ORV60" s="2"/>
      <c r="ORW60" s="2"/>
      <c r="ORX60" s="2"/>
      <c r="ORY60" s="2"/>
      <c r="ORZ60" s="2"/>
      <c r="OSA60" s="2"/>
      <c r="OSB60" s="2"/>
      <c r="OSC60" s="2"/>
      <c r="OSD60" s="2"/>
      <c r="OSE60" s="2"/>
      <c r="OSF60" s="2"/>
      <c r="OSG60" s="2"/>
      <c r="OSH60" s="2"/>
      <c r="OSI60" s="2"/>
      <c r="OSJ60" s="2"/>
      <c r="OSK60" s="2"/>
      <c r="OSL60" s="2"/>
      <c r="OSM60" s="2"/>
      <c r="OSN60" s="2"/>
      <c r="OSO60" s="2"/>
      <c r="OSP60" s="2"/>
      <c r="OSQ60" s="2"/>
      <c r="OSR60" s="2"/>
      <c r="OSS60" s="2"/>
      <c r="OST60" s="2"/>
      <c r="OSU60" s="2"/>
      <c r="OSV60" s="2"/>
      <c r="OSW60" s="2"/>
      <c r="OSX60" s="2"/>
      <c r="OSY60" s="2"/>
      <c r="OSZ60" s="2"/>
      <c r="OTA60" s="2"/>
      <c r="OTB60" s="2"/>
      <c r="OTC60" s="2"/>
      <c r="OTD60" s="2"/>
      <c r="OTE60" s="2"/>
      <c r="OTF60" s="2"/>
      <c r="OTG60" s="2"/>
      <c r="OTH60" s="2"/>
      <c r="OTI60" s="2"/>
      <c r="OTJ60" s="2"/>
      <c r="OTK60" s="2"/>
      <c r="OTL60" s="2"/>
      <c r="OTM60" s="2"/>
      <c r="OTN60" s="2"/>
      <c r="OTO60" s="2"/>
      <c r="OTP60" s="2"/>
      <c r="OTQ60" s="2"/>
      <c r="OTR60" s="2"/>
      <c r="OTS60" s="2"/>
      <c r="OTT60" s="2"/>
      <c r="OTU60" s="2"/>
      <c r="OTV60" s="2"/>
      <c r="OTW60" s="2"/>
      <c r="OTX60" s="2"/>
      <c r="OTY60" s="2"/>
      <c r="OTZ60" s="2"/>
      <c r="OUA60" s="2"/>
      <c r="OUB60" s="2"/>
      <c r="OUC60" s="2"/>
      <c r="OUD60" s="2"/>
      <c r="OUE60" s="2"/>
      <c r="OUF60" s="2"/>
      <c r="OUG60" s="2"/>
      <c r="OUH60" s="2"/>
      <c r="OUI60" s="2"/>
      <c r="OUJ60" s="2"/>
      <c r="OUK60" s="2"/>
      <c r="OUL60" s="2"/>
      <c r="OUM60" s="2"/>
      <c r="OUN60" s="2"/>
      <c r="OUO60" s="2"/>
      <c r="OUP60" s="2"/>
      <c r="OUQ60" s="2"/>
      <c r="OUR60" s="2"/>
      <c r="OUS60" s="2"/>
      <c r="OUT60" s="2"/>
      <c r="OUU60" s="2"/>
      <c r="OUV60" s="2"/>
      <c r="OUW60" s="2"/>
      <c r="OUX60" s="2"/>
      <c r="OUY60" s="2"/>
      <c r="OUZ60" s="2"/>
      <c r="OVA60" s="2"/>
      <c r="OVB60" s="2"/>
      <c r="OVC60" s="2"/>
      <c r="OVD60" s="2"/>
      <c r="OVE60" s="2"/>
      <c r="OVF60" s="2"/>
      <c r="OVG60" s="2"/>
      <c r="OVH60" s="2"/>
      <c r="OVI60" s="2"/>
      <c r="OVJ60" s="2"/>
      <c r="OVK60" s="2"/>
      <c r="OVL60" s="2"/>
      <c r="OVM60" s="2"/>
      <c r="OVN60" s="2"/>
      <c r="OVO60" s="2"/>
      <c r="OVP60" s="2"/>
      <c r="OVQ60" s="2"/>
      <c r="OVR60" s="2"/>
      <c r="OVS60" s="2"/>
      <c r="OVT60" s="2"/>
      <c r="OVU60" s="2"/>
      <c r="OVV60" s="2"/>
      <c r="OVW60" s="2"/>
      <c r="OVX60" s="2"/>
      <c r="OVY60" s="2"/>
      <c r="OVZ60" s="2"/>
      <c r="OWA60" s="2"/>
      <c r="OWB60" s="2"/>
      <c r="OWC60" s="2"/>
      <c r="OWD60" s="2"/>
      <c r="OWE60" s="2"/>
      <c r="OWF60" s="2"/>
      <c r="OWG60" s="2"/>
      <c r="OWH60" s="2"/>
      <c r="OWI60" s="2"/>
      <c r="OWJ60" s="2"/>
      <c r="OWK60" s="2"/>
      <c r="OWL60" s="2"/>
      <c r="OWM60" s="2"/>
      <c r="OWN60" s="2"/>
      <c r="OWO60" s="2"/>
      <c r="OWP60" s="2"/>
      <c r="OWQ60" s="2"/>
      <c r="OWR60" s="2"/>
      <c r="OWS60" s="2"/>
      <c r="OWT60" s="2"/>
      <c r="OWU60" s="2"/>
      <c r="OWV60" s="2"/>
      <c r="OWW60" s="2"/>
      <c r="OWX60" s="2"/>
      <c r="OWY60" s="2"/>
      <c r="OWZ60" s="2"/>
      <c r="OXA60" s="2"/>
      <c r="OXB60" s="2"/>
      <c r="OXC60" s="2"/>
      <c r="OXD60" s="2"/>
      <c r="OXE60" s="2"/>
      <c r="OXF60" s="2"/>
      <c r="OXG60" s="2"/>
      <c r="OXH60" s="2"/>
      <c r="OXI60" s="2"/>
      <c r="OXJ60" s="2"/>
      <c r="OXK60" s="2"/>
      <c r="OXL60" s="2"/>
      <c r="OXM60" s="2"/>
      <c r="OXN60" s="2"/>
      <c r="OXO60" s="2"/>
      <c r="OXP60" s="2"/>
      <c r="OXQ60" s="2"/>
      <c r="OXR60" s="2"/>
      <c r="OXS60" s="2"/>
      <c r="OXT60" s="2"/>
      <c r="OXU60" s="2"/>
      <c r="OXV60" s="2"/>
      <c r="OXW60" s="2"/>
      <c r="OXX60" s="2"/>
      <c r="OXY60" s="2"/>
      <c r="OXZ60" s="2"/>
      <c r="OYA60" s="2"/>
      <c r="OYB60" s="2"/>
      <c r="OYC60" s="2"/>
      <c r="OYD60" s="2"/>
      <c r="OYE60" s="2"/>
      <c r="OYF60" s="2"/>
      <c r="OYG60" s="2"/>
      <c r="OYH60" s="2"/>
      <c r="OYI60" s="2"/>
      <c r="OYJ60" s="2"/>
      <c r="OYK60" s="2"/>
      <c r="OYL60" s="2"/>
      <c r="OYM60" s="2"/>
      <c r="OYN60" s="2"/>
      <c r="OYO60" s="2"/>
      <c r="OYP60" s="2"/>
      <c r="OYQ60" s="2"/>
      <c r="OYR60" s="2"/>
      <c r="OYS60" s="2"/>
      <c r="OYT60" s="2"/>
      <c r="OYU60" s="2"/>
      <c r="OYV60" s="2"/>
      <c r="OYW60" s="2"/>
      <c r="OYX60" s="2"/>
      <c r="OYY60" s="2"/>
      <c r="OYZ60" s="2"/>
      <c r="OZA60" s="2"/>
      <c r="OZB60" s="2"/>
      <c r="OZC60" s="2"/>
      <c r="OZD60" s="2"/>
      <c r="OZE60" s="2"/>
      <c r="OZF60" s="2"/>
      <c r="OZG60" s="2"/>
      <c r="OZH60" s="2"/>
      <c r="OZI60" s="2"/>
      <c r="OZJ60" s="2"/>
      <c r="OZK60" s="2"/>
      <c r="OZL60" s="2"/>
      <c r="OZM60" s="2"/>
      <c r="OZN60" s="2"/>
      <c r="OZO60" s="2"/>
      <c r="OZP60" s="2"/>
      <c r="OZQ60" s="2"/>
      <c r="OZR60" s="2"/>
      <c r="OZS60" s="2"/>
      <c r="OZT60" s="2"/>
      <c r="OZU60" s="2"/>
      <c r="OZV60" s="2"/>
      <c r="OZW60" s="2"/>
      <c r="OZX60" s="2"/>
      <c r="OZY60" s="2"/>
      <c r="OZZ60" s="2"/>
      <c r="PAA60" s="2"/>
      <c r="PAB60" s="2"/>
      <c r="PAC60" s="2"/>
      <c r="PAD60" s="2"/>
      <c r="PAE60" s="2"/>
      <c r="PAF60" s="2"/>
      <c r="PAG60" s="2"/>
      <c r="PAH60" s="2"/>
      <c r="PAI60" s="2"/>
      <c r="PAJ60" s="2"/>
      <c r="PAK60" s="2"/>
      <c r="PAL60" s="2"/>
      <c r="PAM60" s="2"/>
      <c r="PAN60" s="2"/>
      <c r="PAO60" s="2"/>
      <c r="PAP60" s="2"/>
      <c r="PAQ60" s="2"/>
      <c r="PAR60" s="2"/>
      <c r="PAS60" s="2"/>
      <c r="PAT60" s="2"/>
      <c r="PAU60" s="2"/>
      <c r="PAV60" s="2"/>
      <c r="PAW60" s="2"/>
      <c r="PAX60" s="2"/>
      <c r="PAY60" s="2"/>
      <c r="PAZ60" s="2"/>
      <c r="PBA60" s="2"/>
      <c r="PBB60" s="2"/>
      <c r="PBC60" s="2"/>
      <c r="PBD60" s="2"/>
      <c r="PBE60" s="2"/>
      <c r="PBF60" s="2"/>
      <c r="PBG60" s="2"/>
      <c r="PBH60" s="2"/>
      <c r="PBI60" s="2"/>
      <c r="PBJ60" s="2"/>
      <c r="PBK60" s="2"/>
      <c r="PBL60" s="2"/>
      <c r="PBM60" s="2"/>
      <c r="PBN60" s="2"/>
      <c r="PBO60" s="2"/>
      <c r="PBP60" s="2"/>
      <c r="PBQ60" s="2"/>
      <c r="PBR60" s="2"/>
      <c r="PBS60" s="2"/>
      <c r="PBT60" s="2"/>
      <c r="PBU60" s="2"/>
      <c r="PBV60" s="2"/>
      <c r="PBW60" s="2"/>
      <c r="PBX60" s="2"/>
      <c r="PBY60" s="2"/>
      <c r="PBZ60" s="2"/>
      <c r="PCA60" s="2"/>
      <c r="PCB60" s="2"/>
      <c r="PCC60" s="2"/>
      <c r="PCD60" s="2"/>
      <c r="PCE60" s="2"/>
      <c r="PCF60" s="2"/>
      <c r="PCG60" s="2"/>
      <c r="PCH60" s="2"/>
      <c r="PCI60" s="2"/>
      <c r="PCJ60" s="2"/>
      <c r="PCK60" s="2"/>
      <c r="PCL60" s="2"/>
      <c r="PCM60" s="2"/>
      <c r="PCN60" s="2"/>
      <c r="PCO60" s="2"/>
      <c r="PCP60" s="2"/>
      <c r="PCQ60" s="2"/>
      <c r="PCR60" s="2"/>
      <c r="PCS60" s="2"/>
      <c r="PCT60" s="2"/>
      <c r="PCU60" s="2"/>
      <c r="PCV60" s="2"/>
      <c r="PCW60" s="2"/>
      <c r="PCX60" s="2"/>
      <c r="PCY60" s="2"/>
      <c r="PCZ60" s="2"/>
      <c r="PDA60" s="2"/>
      <c r="PDB60" s="2"/>
      <c r="PDC60" s="2"/>
      <c r="PDD60" s="2"/>
      <c r="PDE60" s="2"/>
      <c r="PDF60" s="2"/>
      <c r="PDG60" s="2"/>
      <c r="PDH60" s="2"/>
      <c r="PDI60" s="2"/>
      <c r="PDJ60" s="2"/>
      <c r="PDK60" s="2"/>
      <c r="PDL60" s="2"/>
      <c r="PDM60" s="2"/>
      <c r="PDN60" s="2"/>
      <c r="PDO60" s="2"/>
      <c r="PDP60" s="2"/>
      <c r="PDQ60" s="2"/>
      <c r="PDR60" s="2"/>
      <c r="PDS60" s="2"/>
      <c r="PDT60" s="2"/>
      <c r="PDU60" s="2"/>
      <c r="PDV60" s="2"/>
      <c r="PDW60" s="2"/>
      <c r="PDX60" s="2"/>
      <c r="PDY60" s="2"/>
      <c r="PDZ60" s="2"/>
      <c r="PEA60" s="2"/>
      <c r="PEB60" s="2"/>
      <c r="PEC60" s="2"/>
      <c r="PED60" s="2"/>
      <c r="PEE60" s="2"/>
      <c r="PEF60" s="2"/>
      <c r="PEG60" s="2"/>
      <c r="PEH60" s="2"/>
      <c r="PEI60" s="2"/>
      <c r="PEJ60" s="2"/>
      <c r="PEK60" s="2"/>
      <c r="PEL60" s="2"/>
      <c r="PEM60" s="2"/>
      <c r="PEN60" s="2"/>
      <c r="PEO60" s="2"/>
      <c r="PEP60" s="2"/>
      <c r="PEQ60" s="2"/>
      <c r="PER60" s="2"/>
      <c r="PES60" s="2"/>
      <c r="PET60" s="2"/>
      <c r="PEU60" s="2"/>
      <c r="PEV60" s="2"/>
      <c r="PEW60" s="2"/>
      <c r="PEX60" s="2"/>
      <c r="PEY60" s="2"/>
      <c r="PEZ60" s="2"/>
      <c r="PFA60" s="2"/>
      <c r="PFB60" s="2"/>
      <c r="PFC60" s="2"/>
      <c r="PFD60" s="2"/>
      <c r="PFE60" s="2"/>
      <c r="PFF60" s="2"/>
      <c r="PFG60" s="2"/>
      <c r="PFH60" s="2"/>
      <c r="PFI60" s="2"/>
      <c r="PFJ60" s="2"/>
      <c r="PFK60" s="2"/>
      <c r="PFL60" s="2"/>
      <c r="PFM60" s="2"/>
      <c r="PFN60" s="2"/>
      <c r="PFO60" s="2"/>
      <c r="PFP60" s="2"/>
      <c r="PFQ60" s="2"/>
      <c r="PFR60" s="2"/>
      <c r="PFS60" s="2"/>
      <c r="PFT60" s="2"/>
      <c r="PFU60" s="2"/>
      <c r="PFV60" s="2"/>
      <c r="PFW60" s="2"/>
      <c r="PFX60" s="2"/>
      <c r="PFY60" s="2"/>
      <c r="PFZ60" s="2"/>
      <c r="PGA60" s="2"/>
      <c r="PGB60" s="2"/>
      <c r="PGC60" s="2"/>
      <c r="PGD60" s="2"/>
      <c r="PGE60" s="2"/>
      <c r="PGF60" s="2"/>
      <c r="PGG60" s="2"/>
      <c r="PGH60" s="2"/>
      <c r="PGI60" s="2"/>
      <c r="PGJ60" s="2"/>
      <c r="PGK60" s="2"/>
      <c r="PGL60" s="2"/>
      <c r="PGM60" s="2"/>
      <c r="PGN60" s="2"/>
      <c r="PGO60" s="2"/>
      <c r="PGP60" s="2"/>
      <c r="PGQ60" s="2"/>
      <c r="PGR60" s="2"/>
      <c r="PGS60" s="2"/>
      <c r="PGT60" s="2"/>
      <c r="PGU60" s="2"/>
      <c r="PGV60" s="2"/>
      <c r="PGW60" s="2"/>
      <c r="PGX60" s="2"/>
      <c r="PGY60" s="2"/>
      <c r="PGZ60" s="2"/>
      <c r="PHA60" s="2"/>
      <c r="PHB60" s="2"/>
      <c r="PHC60" s="2"/>
      <c r="PHD60" s="2"/>
      <c r="PHE60" s="2"/>
      <c r="PHF60" s="2"/>
      <c r="PHG60" s="2"/>
      <c r="PHH60" s="2"/>
      <c r="PHI60" s="2"/>
      <c r="PHJ60" s="2"/>
      <c r="PHK60" s="2"/>
      <c r="PHL60" s="2"/>
      <c r="PHM60" s="2"/>
      <c r="PHN60" s="2"/>
      <c r="PHO60" s="2"/>
      <c r="PHP60" s="2"/>
      <c r="PHQ60" s="2"/>
      <c r="PHR60" s="2"/>
      <c r="PHS60" s="2"/>
      <c r="PHT60" s="2"/>
      <c r="PHU60" s="2"/>
      <c r="PHV60" s="2"/>
      <c r="PHW60" s="2"/>
      <c r="PHX60" s="2"/>
      <c r="PHY60" s="2"/>
      <c r="PHZ60" s="2"/>
      <c r="PIA60" s="2"/>
      <c r="PIB60" s="2"/>
      <c r="PIC60" s="2"/>
      <c r="PID60" s="2"/>
      <c r="PIE60" s="2"/>
      <c r="PIF60" s="2"/>
      <c r="PIG60" s="2"/>
      <c r="PIH60" s="2"/>
      <c r="PII60" s="2"/>
      <c r="PIJ60" s="2"/>
      <c r="PIK60" s="2"/>
      <c r="PIL60" s="2"/>
      <c r="PIM60" s="2"/>
      <c r="PIN60" s="2"/>
      <c r="PIO60" s="2"/>
      <c r="PIP60" s="2"/>
      <c r="PIQ60" s="2"/>
      <c r="PIR60" s="2"/>
      <c r="PIS60" s="2"/>
      <c r="PIT60" s="2"/>
      <c r="PIU60" s="2"/>
      <c r="PIV60" s="2"/>
      <c r="PIW60" s="2"/>
      <c r="PIX60" s="2"/>
      <c r="PIY60" s="2"/>
      <c r="PIZ60" s="2"/>
      <c r="PJA60" s="2"/>
      <c r="PJB60" s="2"/>
      <c r="PJC60" s="2"/>
      <c r="PJD60" s="2"/>
      <c r="PJE60" s="2"/>
      <c r="PJF60" s="2"/>
      <c r="PJG60" s="2"/>
      <c r="PJH60" s="2"/>
      <c r="PJI60" s="2"/>
      <c r="PJJ60" s="2"/>
      <c r="PJK60" s="2"/>
      <c r="PJL60" s="2"/>
      <c r="PJM60" s="2"/>
      <c r="PJN60" s="2"/>
      <c r="PJO60" s="2"/>
      <c r="PJP60" s="2"/>
      <c r="PJQ60" s="2"/>
      <c r="PJR60" s="2"/>
      <c r="PJS60" s="2"/>
      <c r="PJT60" s="2"/>
      <c r="PJU60" s="2"/>
      <c r="PJV60" s="2"/>
      <c r="PJW60" s="2"/>
      <c r="PJX60" s="2"/>
      <c r="PJY60" s="2"/>
      <c r="PJZ60" s="2"/>
      <c r="PKA60" s="2"/>
      <c r="PKB60" s="2"/>
      <c r="PKC60" s="2"/>
      <c r="PKD60" s="2"/>
      <c r="PKE60" s="2"/>
      <c r="PKF60" s="2"/>
      <c r="PKG60" s="2"/>
      <c r="PKH60" s="2"/>
      <c r="PKI60" s="2"/>
      <c r="PKJ60" s="2"/>
      <c r="PKK60" s="2"/>
      <c r="PKL60" s="2"/>
      <c r="PKM60" s="2"/>
      <c r="PKN60" s="2"/>
      <c r="PKO60" s="2"/>
      <c r="PKP60" s="2"/>
      <c r="PKQ60" s="2"/>
      <c r="PKR60" s="2"/>
      <c r="PKS60" s="2"/>
      <c r="PKT60" s="2"/>
      <c r="PKU60" s="2"/>
      <c r="PKV60" s="2"/>
      <c r="PKW60" s="2"/>
      <c r="PKX60" s="2"/>
      <c r="PKY60" s="2"/>
      <c r="PKZ60" s="2"/>
      <c r="PLA60" s="2"/>
      <c r="PLB60" s="2"/>
      <c r="PLC60" s="2"/>
      <c r="PLD60" s="2"/>
      <c r="PLE60" s="2"/>
      <c r="PLF60" s="2"/>
      <c r="PLG60" s="2"/>
      <c r="PLH60" s="2"/>
      <c r="PLI60" s="2"/>
      <c r="PLJ60" s="2"/>
      <c r="PLK60" s="2"/>
      <c r="PLL60" s="2"/>
      <c r="PLM60" s="2"/>
      <c r="PLN60" s="2"/>
      <c r="PLO60" s="2"/>
      <c r="PLP60" s="2"/>
      <c r="PLQ60" s="2"/>
      <c r="PLR60" s="2"/>
      <c r="PLS60" s="2"/>
      <c r="PLT60" s="2"/>
      <c r="PLU60" s="2"/>
      <c r="PLV60" s="2"/>
      <c r="PLW60" s="2"/>
      <c r="PLX60" s="2"/>
      <c r="PLY60" s="2"/>
      <c r="PLZ60" s="2"/>
      <c r="PMA60" s="2"/>
      <c r="PMB60" s="2"/>
      <c r="PMC60" s="2"/>
      <c r="PMD60" s="2"/>
      <c r="PME60" s="2"/>
      <c r="PMF60" s="2"/>
      <c r="PMG60" s="2"/>
      <c r="PMH60" s="2"/>
      <c r="PMI60" s="2"/>
      <c r="PMJ60" s="2"/>
      <c r="PMK60" s="2"/>
      <c r="PML60" s="2"/>
      <c r="PMM60" s="2"/>
      <c r="PMN60" s="2"/>
      <c r="PMO60" s="2"/>
      <c r="PMP60" s="2"/>
      <c r="PMQ60" s="2"/>
      <c r="PMR60" s="2"/>
      <c r="PMS60" s="2"/>
      <c r="PMT60" s="2"/>
      <c r="PMU60" s="2"/>
      <c r="PMV60" s="2"/>
      <c r="PMW60" s="2"/>
      <c r="PMX60" s="2"/>
      <c r="PMY60" s="2"/>
      <c r="PMZ60" s="2"/>
      <c r="PNA60" s="2"/>
      <c r="PNB60" s="2"/>
      <c r="PNC60" s="2"/>
      <c r="PND60" s="2"/>
      <c r="PNE60" s="2"/>
      <c r="PNF60" s="2"/>
      <c r="PNG60" s="2"/>
      <c r="PNH60" s="2"/>
      <c r="PNI60" s="2"/>
      <c r="PNJ60" s="2"/>
      <c r="PNK60" s="2"/>
      <c r="PNL60" s="2"/>
      <c r="PNM60" s="2"/>
      <c r="PNN60" s="2"/>
      <c r="PNO60" s="2"/>
      <c r="PNP60" s="2"/>
      <c r="PNQ60" s="2"/>
      <c r="PNR60" s="2"/>
      <c r="PNS60" s="2"/>
      <c r="PNT60" s="2"/>
      <c r="PNU60" s="2"/>
      <c r="PNV60" s="2"/>
      <c r="PNW60" s="2"/>
      <c r="PNX60" s="2"/>
      <c r="PNY60" s="2"/>
      <c r="PNZ60" s="2"/>
      <c r="POA60" s="2"/>
      <c r="POB60" s="2"/>
      <c r="POC60" s="2"/>
      <c r="POD60" s="2"/>
      <c r="POE60" s="2"/>
      <c r="POF60" s="2"/>
      <c r="POG60" s="2"/>
      <c r="POH60" s="2"/>
      <c r="POI60" s="2"/>
      <c r="POJ60" s="2"/>
      <c r="POK60" s="2"/>
      <c r="POL60" s="2"/>
      <c r="POM60" s="2"/>
      <c r="PON60" s="2"/>
      <c r="POO60" s="2"/>
      <c r="POP60" s="2"/>
      <c r="POQ60" s="2"/>
      <c r="POR60" s="2"/>
      <c r="POS60" s="2"/>
      <c r="POT60" s="2"/>
      <c r="POU60" s="2"/>
      <c r="POV60" s="2"/>
      <c r="POW60" s="2"/>
      <c r="POX60" s="2"/>
      <c r="POY60" s="2"/>
      <c r="POZ60" s="2"/>
      <c r="PPA60" s="2"/>
      <c r="PPB60" s="2"/>
      <c r="PPC60" s="2"/>
      <c r="PPD60" s="2"/>
      <c r="PPE60" s="2"/>
      <c r="PPF60" s="2"/>
      <c r="PPG60" s="2"/>
      <c r="PPH60" s="2"/>
      <c r="PPI60" s="2"/>
      <c r="PPJ60" s="2"/>
      <c r="PPK60" s="2"/>
      <c r="PPL60" s="2"/>
      <c r="PPM60" s="2"/>
      <c r="PPN60" s="2"/>
      <c r="PPO60" s="2"/>
      <c r="PPP60" s="2"/>
      <c r="PPQ60" s="2"/>
      <c r="PPR60" s="2"/>
      <c r="PPS60" s="2"/>
      <c r="PPT60" s="2"/>
      <c r="PPU60" s="2"/>
      <c r="PPV60" s="2"/>
      <c r="PPW60" s="2"/>
      <c r="PPX60" s="2"/>
      <c r="PPY60" s="2"/>
      <c r="PPZ60" s="2"/>
      <c r="PQA60" s="2"/>
      <c r="PQB60" s="2"/>
      <c r="PQC60" s="2"/>
      <c r="PQD60" s="2"/>
      <c r="PQE60" s="2"/>
      <c r="PQF60" s="2"/>
      <c r="PQG60" s="2"/>
      <c r="PQH60" s="2"/>
      <c r="PQI60" s="2"/>
      <c r="PQJ60" s="2"/>
      <c r="PQK60" s="2"/>
      <c r="PQL60" s="2"/>
      <c r="PQM60" s="2"/>
      <c r="PQN60" s="2"/>
      <c r="PQO60" s="2"/>
      <c r="PQP60" s="2"/>
      <c r="PQQ60" s="2"/>
      <c r="PQR60" s="2"/>
      <c r="PQS60" s="2"/>
      <c r="PQT60" s="2"/>
      <c r="PQU60" s="2"/>
      <c r="PQV60" s="2"/>
      <c r="PQW60" s="2"/>
      <c r="PQX60" s="2"/>
      <c r="PQY60" s="2"/>
      <c r="PQZ60" s="2"/>
      <c r="PRA60" s="2"/>
      <c r="PRB60" s="2"/>
      <c r="PRC60" s="2"/>
      <c r="PRD60" s="2"/>
      <c r="PRE60" s="2"/>
      <c r="PRF60" s="2"/>
      <c r="PRG60" s="2"/>
      <c r="PRH60" s="2"/>
      <c r="PRI60" s="2"/>
      <c r="PRJ60" s="2"/>
      <c r="PRK60" s="2"/>
      <c r="PRL60" s="2"/>
      <c r="PRM60" s="2"/>
      <c r="PRN60" s="2"/>
      <c r="PRO60" s="2"/>
      <c r="PRP60" s="2"/>
      <c r="PRQ60" s="2"/>
      <c r="PRR60" s="2"/>
      <c r="PRS60" s="2"/>
      <c r="PRT60" s="2"/>
      <c r="PRU60" s="2"/>
      <c r="PRV60" s="2"/>
      <c r="PRW60" s="2"/>
      <c r="PRX60" s="2"/>
      <c r="PRY60" s="2"/>
      <c r="PRZ60" s="2"/>
      <c r="PSA60" s="2"/>
      <c r="PSB60" s="2"/>
      <c r="PSC60" s="2"/>
      <c r="PSD60" s="2"/>
      <c r="PSE60" s="2"/>
      <c r="PSF60" s="2"/>
      <c r="PSG60" s="2"/>
      <c r="PSH60" s="2"/>
      <c r="PSI60" s="2"/>
      <c r="PSJ60" s="2"/>
      <c r="PSK60" s="2"/>
      <c r="PSL60" s="2"/>
      <c r="PSM60" s="2"/>
      <c r="PSN60" s="2"/>
      <c r="PSO60" s="2"/>
      <c r="PSP60" s="2"/>
      <c r="PSQ60" s="2"/>
      <c r="PSR60" s="2"/>
      <c r="PSS60" s="2"/>
      <c r="PST60" s="2"/>
      <c r="PSU60" s="2"/>
      <c r="PSV60" s="2"/>
      <c r="PSW60" s="2"/>
      <c r="PSX60" s="2"/>
      <c r="PSY60" s="2"/>
      <c r="PSZ60" s="2"/>
      <c r="PTA60" s="2"/>
      <c r="PTB60" s="2"/>
      <c r="PTC60" s="2"/>
      <c r="PTD60" s="2"/>
      <c r="PTE60" s="2"/>
      <c r="PTF60" s="2"/>
      <c r="PTG60" s="2"/>
      <c r="PTH60" s="2"/>
      <c r="PTI60" s="2"/>
      <c r="PTJ60" s="2"/>
      <c r="PTK60" s="2"/>
      <c r="PTL60" s="2"/>
      <c r="PTM60" s="2"/>
      <c r="PTN60" s="2"/>
      <c r="PTO60" s="2"/>
      <c r="PTP60" s="2"/>
      <c r="PTQ60" s="2"/>
      <c r="PTR60" s="2"/>
      <c r="PTS60" s="2"/>
      <c r="PTT60" s="2"/>
      <c r="PTU60" s="2"/>
      <c r="PTV60" s="2"/>
      <c r="PTW60" s="2"/>
      <c r="PTX60" s="2"/>
      <c r="PTY60" s="2"/>
      <c r="PTZ60" s="2"/>
      <c r="PUA60" s="2"/>
      <c r="PUB60" s="2"/>
      <c r="PUC60" s="2"/>
      <c r="PUD60" s="2"/>
      <c r="PUE60" s="2"/>
      <c r="PUF60" s="2"/>
      <c r="PUG60" s="2"/>
      <c r="PUH60" s="2"/>
      <c r="PUI60" s="2"/>
      <c r="PUJ60" s="2"/>
      <c r="PUK60" s="2"/>
      <c r="PUL60" s="2"/>
      <c r="PUM60" s="2"/>
      <c r="PUN60" s="2"/>
      <c r="PUO60" s="2"/>
      <c r="PUP60" s="2"/>
      <c r="PUQ60" s="2"/>
      <c r="PUR60" s="2"/>
      <c r="PUS60" s="2"/>
      <c r="PUT60" s="2"/>
      <c r="PUU60" s="2"/>
      <c r="PUV60" s="2"/>
      <c r="PUW60" s="2"/>
      <c r="PUX60" s="2"/>
      <c r="PUY60" s="2"/>
      <c r="PUZ60" s="2"/>
      <c r="PVA60" s="2"/>
      <c r="PVB60" s="2"/>
      <c r="PVC60" s="2"/>
      <c r="PVD60" s="2"/>
      <c r="PVE60" s="2"/>
      <c r="PVF60" s="2"/>
      <c r="PVG60" s="2"/>
      <c r="PVH60" s="2"/>
      <c r="PVI60" s="2"/>
      <c r="PVJ60" s="2"/>
      <c r="PVK60" s="2"/>
      <c r="PVL60" s="2"/>
      <c r="PVM60" s="2"/>
      <c r="PVN60" s="2"/>
      <c r="PVO60" s="2"/>
      <c r="PVP60" s="2"/>
      <c r="PVQ60" s="2"/>
      <c r="PVR60" s="2"/>
      <c r="PVS60" s="2"/>
      <c r="PVT60" s="2"/>
      <c r="PVU60" s="2"/>
      <c r="PVV60" s="2"/>
      <c r="PVW60" s="2"/>
      <c r="PVX60" s="2"/>
      <c r="PVY60" s="2"/>
      <c r="PVZ60" s="2"/>
      <c r="PWA60" s="2"/>
      <c r="PWB60" s="2"/>
      <c r="PWC60" s="2"/>
      <c r="PWD60" s="2"/>
      <c r="PWE60" s="2"/>
      <c r="PWF60" s="2"/>
      <c r="PWG60" s="2"/>
      <c r="PWH60" s="2"/>
      <c r="PWI60" s="2"/>
      <c r="PWJ60" s="2"/>
      <c r="PWK60" s="2"/>
      <c r="PWL60" s="2"/>
      <c r="PWM60" s="2"/>
      <c r="PWN60" s="2"/>
      <c r="PWO60" s="2"/>
      <c r="PWP60" s="2"/>
      <c r="PWQ60" s="2"/>
      <c r="PWR60" s="2"/>
      <c r="PWS60" s="2"/>
      <c r="PWT60" s="2"/>
      <c r="PWU60" s="2"/>
      <c r="PWV60" s="2"/>
      <c r="PWW60" s="2"/>
      <c r="PWX60" s="2"/>
      <c r="PWY60" s="2"/>
      <c r="PWZ60" s="2"/>
      <c r="PXA60" s="2"/>
      <c r="PXB60" s="2"/>
      <c r="PXC60" s="2"/>
      <c r="PXD60" s="2"/>
      <c r="PXE60" s="2"/>
      <c r="PXF60" s="2"/>
      <c r="PXG60" s="2"/>
      <c r="PXH60" s="2"/>
      <c r="PXI60" s="2"/>
      <c r="PXJ60" s="2"/>
      <c r="PXK60" s="2"/>
      <c r="PXL60" s="2"/>
      <c r="PXM60" s="2"/>
      <c r="PXN60" s="2"/>
      <c r="PXO60" s="2"/>
      <c r="PXP60" s="2"/>
      <c r="PXQ60" s="2"/>
      <c r="PXR60" s="2"/>
      <c r="PXS60" s="2"/>
      <c r="PXT60" s="2"/>
      <c r="PXU60" s="2"/>
      <c r="PXV60" s="2"/>
      <c r="PXW60" s="2"/>
      <c r="PXX60" s="2"/>
      <c r="PXY60" s="2"/>
      <c r="PXZ60" s="2"/>
      <c r="PYA60" s="2"/>
      <c r="PYB60" s="2"/>
      <c r="PYC60" s="2"/>
      <c r="PYD60" s="2"/>
      <c r="PYE60" s="2"/>
      <c r="PYF60" s="2"/>
      <c r="PYG60" s="2"/>
      <c r="PYH60" s="2"/>
      <c r="PYI60" s="2"/>
      <c r="PYJ60" s="2"/>
      <c r="PYK60" s="2"/>
      <c r="PYL60" s="2"/>
      <c r="PYM60" s="2"/>
      <c r="PYN60" s="2"/>
      <c r="PYO60" s="2"/>
      <c r="PYP60" s="2"/>
      <c r="PYQ60" s="2"/>
      <c r="PYR60" s="2"/>
      <c r="PYS60" s="2"/>
      <c r="PYT60" s="2"/>
      <c r="PYU60" s="2"/>
      <c r="PYV60" s="2"/>
      <c r="PYW60" s="2"/>
      <c r="PYX60" s="2"/>
      <c r="PYY60" s="2"/>
      <c r="PYZ60" s="2"/>
      <c r="PZA60" s="2"/>
      <c r="PZB60" s="2"/>
      <c r="PZC60" s="2"/>
      <c r="PZD60" s="2"/>
      <c r="PZE60" s="2"/>
      <c r="PZF60" s="2"/>
      <c r="PZG60" s="2"/>
      <c r="PZH60" s="2"/>
      <c r="PZI60" s="2"/>
      <c r="PZJ60" s="2"/>
      <c r="PZK60" s="2"/>
      <c r="PZL60" s="2"/>
      <c r="PZM60" s="2"/>
      <c r="PZN60" s="2"/>
      <c r="PZO60" s="2"/>
      <c r="PZP60" s="2"/>
      <c r="PZQ60" s="2"/>
      <c r="PZR60" s="2"/>
      <c r="PZS60" s="2"/>
      <c r="PZT60" s="2"/>
      <c r="PZU60" s="2"/>
      <c r="PZV60" s="2"/>
      <c r="PZW60" s="2"/>
      <c r="PZX60" s="2"/>
      <c r="PZY60" s="2"/>
      <c r="PZZ60" s="2"/>
      <c r="QAA60" s="2"/>
      <c r="QAB60" s="2"/>
      <c r="QAC60" s="2"/>
      <c r="QAD60" s="2"/>
      <c r="QAE60" s="2"/>
      <c r="QAF60" s="2"/>
      <c r="QAG60" s="2"/>
      <c r="QAH60" s="2"/>
      <c r="QAI60" s="2"/>
      <c r="QAJ60" s="2"/>
      <c r="QAK60" s="2"/>
      <c r="QAL60" s="2"/>
      <c r="QAM60" s="2"/>
      <c r="QAN60" s="2"/>
      <c r="QAO60" s="2"/>
      <c r="QAP60" s="2"/>
      <c r="QAQ60" s="2"/>
      <c r="QAR60" s="2"/>
      <c r="QAS60" s="2"/>
      <c r="QAT60" s="2"/>
      <c r="QAU60" s="2"/>
      <c r="QAV60" s="2"/>
      <c r="QAW60" s="2"/>
      <c r="QAX60" s="2"/>
      <c r="QAY60" s="2"/>
      <c r="QAZ60" s="2"/>
      <c r="QBA60" s="2"/>
      <c r="QBB60" s="2"/>
      <c r="QBC60" s="2"/>
      <c r="QBD60" s="2"/>
      <c r="QBE60" s="2"/>
      <c r="QBF60" s="2"/>
      <c r="QBG60" s="2"/>
      <c r="QBH60" s="2"/>
      <c r="QBI60" s="2"/>
      <c r="QBJ60" s="2"/>
      <c r="QBK60" s="2"/>
      <c r="QBL60" s="2"/>
      <c r="QBM60" s="2"/>
      <c r="QBN60" s="2"/>
      <c r="QBO60" s="2"/>
      <c r="QBP60" s="2"/>
      <c r="QBQ60" s="2"/>
      <c r="QBR60" s="2"/>
      <c r="QBS60" s="2"/>
      <c r="QBT60" s="2"/>
      <c r="QBU60" s="2"/>
      <c r="QBV60" s="2"/>
      <c r="QBW60" s="2"/>
      <c r="QBX60" s="2"/>
      <c r="QBY60" s="2"/>
      <c r="QBZ60" s="2"/>
      <c r="QCA60" s="2"/>
      <c r="QCB60" s="2"/>
      <c r="QCC60" s="2"/>
      <c r="QCD60" s="2"/>
      <c r="QCE60" s="2"/>
      <c r="QCF60" s="2"/>
      <c r="QCG60" s="2"/>
      <c r="QCH60" s="2"/>
      <c r="QCI60" s="2"/>
      <c r="QCJ60" s="2"/>
      <c r="QCK60" s="2"/>
      <c r="QCL60" s="2"/>
      <c r="QCM60" s="2"/>
      <c r="QCN60" s="2"/>
      <c r="QCO60" s="2"/>
      <c r="QCP60" s="2"/>
      <c r="QCQ60" s="2"/>
      <c r="QCR60" s="2"/>
      <c r="QCS60" s="2"/>
      <c r="QCT60" s="2"/>
      <c r="QCU60" s="2"/>
      <c r="QCV60" s="2"/>
      <c r="QCW60" s="2"/>
      <c r="QCX60" s="2"/>
      <c r="QCY60" s="2"/>
      <c r="QCZ60" s="2"/>
      <c r="QDA60" s="2"/>
      <c r="QDB60" s="2"/>
      <c r="QDC60" s="2"/>
      <c r="QDD60" s="2"/>
      <c r="QDE60" s="2"/>
      <c r="QDF60" s="2"/>
      <c r="QDG60" s="2"/>
      <c r="QDH60" s="2"/>
      <c r="QDI60" s="2"/>
      <c r="QDJ60" s="2"/>
      <c r="QDK60" s="2"/>
      <c r="QDL60" s="2"/>
      <c r="QDM60" s="2"/>
      <c r="QDN60" s="2"/>
      <c r="QDO60" s="2"/>
      <c r="QDP60" s="2"/>
      <c r="QDQ60" s="2"/>
      <c r="QDR60" s="2"/>
      <c r="QDS60" s="2"/>
      <c r="QDT60" s="2"/>
      <c r="QDU60" s="2"/>
      <c r="QDV60" s="2"/>
      <c r="QDW60" s="2"/>
      <c r="QDX60" s="2"/>
      <c r="QDY60" s="2"/>
      <c r="QDZ60" s="2"/>
      <c r="QEA60" s="2"/>
      <c r="QEB60" s="2"/>
      <c r="QEC60" s="2"/>
      <c r="QED60" s="2"/>
      <c r="QEE60" s="2"/>
      <c r="QEF60" s="2"/>
      <c r="QEG60" s="2"/>
      <c r="QEH60" s="2"/>
      <c r="QEI60" s="2"/>
      <c r="QEJ60" s="2"/>
      <c r="QEK60" s="2"/>
      <c r="QEL60" s="2"/>
      <c r="QEM60" s="2"/>
      <c r="QEN60" s="2"/>
      <c r="QEO60" s="2"/>
      <c r="QEP60" s="2"/>
      <c r="QEQ60" s="2"/>
      <c r="QER60" s="2"/>
      <c r="QES60" s="2"/>
      <c r="QET60" s="2"/>
      <c r="QEU60" s="2"/>
      <c r="QEV60" s="2"/>
      <c r="QEW60" s="2"/>
      <c r="QEX60" s="2"/>
      <c r="QEY60" s="2"/>
      <c r="QEZ60" s="2"/>
      <c r="QFA60" s="2"/>
      <c r="QFB60" s="2"/>
      <c r="QFC60" s="2"/>
      <c r="QFD60" s="2"/>
      <c r="QFE60" s="2"/>
      <c r="QFF60" s="2"/>
      <c r="QFG60" s="2"/>
      <c r="QFH60" s="2"/>
      <c r="QFI60" s="2"/>
      <c r="QFJ60" s="2"/>
      <c r="QFK60" s="2"/>
      <c r="QFL60" s="2"/>
      <c r="QFM60" s="2"/>
      <c r="QFN60" s="2"/>
      <c r="QFO60" s="2"/>
      <c r="QFP60" s="2"/>
      <c r="QFQ60" s="2"/>
      <c r="QFR60" s="2"/>
      <c r="QFS60" s="2"/>
      <c r="QFT60" s="2"/>
      <c r="QFU60" s="2"/>
      <c r="QFV60" s="2"/>
      <c r="QFW60" s="2"/>
      <c r="QFX60" s="2"/>
      <c r="QFY60" s="2"/>
      <c r="QFZ60" s="2"/>
      <c r="QGA60" s="2"/>
      <c r="QGB60" s="2"/>
      <c r="QGC60" s="2"/>
      <c r="QGD60" s="2"/>
      <c r="QGE60" s="2"/>
      <c r="QGF60" s="2"/>
      <c r="QGG60" s="2"/>
      <c r="QGH60" s="2"/>
      <c r="QGI60" s="2"/>
      <c r="QGJ60" s="2"/>
      <c r="QGK60" s="2"/>
      <c r="QGL60" s="2"/>
      <c r="QGM60" s="2"/>
      <c r="QGN60" s="2"/>
      <c r="QGO60" s="2"/>
      <c r="QGP60" s="2"/>
      <c r="QGQ60" s="2"/>
      <c r="QGR60" s="2"/>
      <c r="QGS60" s="2"/>
      <c r="QGT60" s="2"/>
      <c r="QGU60" s="2"/>
      <c r="QGV60" s="2"/>
      <c r="QGW60" s="2"/>
      <c r="QGX60" s="2"/>
      <c r="QGY60" s="2"/>
      <c r="QGZ60" s="2"/>
      <c r="QHA60" s="2"/>
      <c r="QHB60" s="2"/>
      <c r="QHC60" s="2"/>
      <c r="QHD60" s="2"/>
      <c r="QHE60" s="2"/>
      <c r="QHF60" s="2"/>
      <c r="QHG60" s="2"/>
      <c r="QHH60" s="2"/>
      <c r="QHI60" s="2"/>
      <c r="QHJ60" s="2"/>
      <c r="QHK60" s="2"/>
      <c r="QHL60" s="2"/>
      <c r="QHM60" s="2"/>
      <c r="QHN60" s="2"/>
      <c r="QHO60" s="2"/>
      <c r="QHP60" s="2"/>
      <c r="QHQ60" s="2"/>
      <c r="QHR60" s="2"/>
      <c r="QHS60" s="2"/>
      <c r="QHT60" s="2"/>
      <c r="QHU60" s="2"/>
      <c r="QHV60" s="2"/>
      <c r="QHW60" s="2"/>
      <c r="QHX60" s="2"/>
      <c r="QHY60" s="2"/>
      <c r="QHZ60" s="2"/>
      <c r="QIA60" s="2"/>
      <c r="QIB60" s="2"/>
      <c r="QIC60" s="2"/>
      <c r="QID60" s="2"/>
      <c r="QIE60" s="2"/>
      <c r="QIF60" s="2"/>
      <c r="QIG60" s="2"/>
      <c r="QIH60" s="2"/>
      <c r="QII60" s="2"/>
      <c r="QIJ60" s="2"/>
      <c r="QIK60" s="2"/>
      <c r="QIL60" s="2"/>
      <c r="QIM60" s="2"/>
      <c r="QIN60" s="2"/>
      <c r="QIO60" s="2"/>
      <c r="QIP60" s="2"/>
      <c r="QIQ60" s="2"/>
      <c r="QIR60" s="2"/>
      <c r="QIS60" s="2"/>
      <c r="QIT60" s="2"/>
      <c r="QIU60" s="2"/>
      <c r="QIV60" s="2"/>
      <c r="QIW60" s="2"/>
      <c r="QIX60" s="2"/>
      <c r="QIY60" s="2"/>
      <c r="QIZ60" s="2"/>
      <c r="QJA60" s="2"/>
      <c r="QJB60" s="2"/>
      <c r="QJC60" s="2"/>
      <c r="QJD60" s="2"/>
      <c r="QJE60" s="2"/>
      <c r="QJF60" s="2"/>
      <c r="QJG60" s="2"/>
      <c r="QJH60" s="2"/>
      <c r="QJI60" s="2"/>
      <c r="QJJ60" s="2"/>
      <c r="QJK60" s="2"/>
      <c r="QJL60" s="2"/>
      <c r="QJM60" s="2"/>
      <c r="QJN60" s="2"/>
      <c r="QJO60" s="2"/>
      <c r="QJP60" s="2"/>
      <c r="QJQ60" s="2"/>
      <c r="QJR60" s="2"/>
      <c r="QJS60" s="2"/>
      <c r="QJT60" s="2"/>
      <c r="QJU60" s="2"/>
      <c r="QJV60" s="2"/>
      <c r="QJW60" s="2"/>
      <c r="QJX60" s="2"/>
      <c r="QJY60" s="2"/>
      <c r="QJZ60" s="2"/>
      <c r="QKA60" s="2"/>
      <c r="QKB60" s="2"/>
      <c r="QKC60" s="2"/>
      <c r="QKD60" s="2"/>
      <c r="QKE60" s="2"/>
      <c r="QKF60" s="2"/>
      <c r="QKG60" s="2"/>
      <c r="QKH60" s="2"/>
      <c r="QKI60" s="2"/>
      <c r="QKJ60" s="2"/>
      <c r="QKK60" s="2"/>
      <c r="QKL60" s="2"/>
      <c r="QKM60" s="2"/>
      <c r="QKN60" s="2"/>
      <c r="QKO60" s="2"/>
      <c r="QKP60" s="2"/>
      <c r="QKQ60" s="2"/>
      <c r="QKR60" s="2"/>
      <c r="QKS60" s="2"/>
      <c r="QKT60" s="2"/>
      <c r="QKU60" s="2"/>
      <c r="QKV60" s="2"/>
      <c r="QKW60" s="2"/>
      <c r="QKX60" s="2"/>
      <c r="QKY60" s="2"/>
      <c r="QKZ60" s="2"/>
      <c r="QLA60" s="2"/>
      <c r="QLB60" s="2"/>
      <c r="QLC60" s="2"/>
      <c r="QLD60" s="2"/>
      <c r="QLE60" s="2"/>
      <c r="QLF60" s="2"/>
      <c r="QLG60" s="2"/>
      <c r="QLH60" s="2"/>
      <c r="QLI60" s="2"/>
      <c r="QLJ60" s="2"/>
      <c r="QLK60" s="2"/>
      <c r="QLL60" s="2"/>
      <c r="QLM60" s="2"/>
      <c r="QLN60" s="2"/>
      <c r="QLO60" s="2"/>
      <c r="QLP60" s="2"/>
      <c r="QLQ60" s="2"/>
      <c r="QLR60" s="2"/>
      <c r="QLS60" s="2"/>
      <c r="QLT60" s="2"/>
      <c r="QLU60" s="2"/>
      <c r="QLV60" s="2"/>
      <c r="QLW60" s="2"/>
      <c r="QLX60" s="2"/>
      <c r="QLY60" s="2"/>
      <c r="QLZ60" s="2"/>
      <c r="QMA60" s="2"/>
      <c r="QMB60" s="2"/>
      <c r="QMC60" s="2"/>
      <c r="QMD60" s="2"/>
      <c r="QME60" s="2"/>
      <c r="QMF60" s="2"/>
      <c r="QMG60" s="2"/>
      <c r="QMH60" s="2"/>
      <c r="QMI60" s="2"/>
      <c r="QMJ60" s="2"/>
      <c r="QMK60" s="2"/>
      <c r="QML60" s="2"/>
      <c r="QMM60" s="2"/>
      <c r="QMN60" s="2"/>
      <c r="QMO60" s="2"/>
      <c r="QMP60" s="2"/>
      <c r="QMQ60" s="2"/>
      <c r="QMR60" s="2"/>
      <c r="QMS60" s="2"/>
      <c r="QMT60" s="2"/>
      <c r="QMU60" s="2"/>
      <c r="QMV60" s="2"/>
      <c r="QMW60" s="2"/>
      <c r="QMX60" s="2"/>
      <c r="QMY60" s="2"/>
      <c r="QMZ60" s="2"/>
      <c r="QNA60" s="2"/>
      <c r="QNB60" s="2"/>
      <c r="QNC60" s="2"/>
      <c r="QND60" s="2"/>
      <c r="QNE60" s="2"/>
      <c r="QNF60" s="2"/>
      <c r="QNG60" s="2"/>
      <c r="QNH60" s="2"/>
      <c r="QNI60" s="2"/>
      <c r="QNJ60" s="2"/>
      <c r="QNK60" s="2"/>
      <c r="QNL60" s="2"/>
      <c r="QNM60" s="2"/>
      <c r="QNN60" s="2"/>
      <c r="QNO60" s="2"/>
      <c r="QNP60" s="2"/>
      <c r="QNQ60" s="2"/>
      <c r="QNR60" s="2"/>
      <c r="QNS60" s="2"/>
      <c r="QNT60" s="2"/>
      <c r="QNU60" s="2"/>
      <c r="QNV60" s="2"/>
      <c r="QNW60" s="2"/>
      <c r="QNX60" s="2"/>
      <c r="QNY60" s="2"/>
      <c r="QNZ60" s="2"/>
      <c r="QOA60" s="2"/>
      <c r="QOB60" s="2"/>
      <c r="QOC60" s="2"/>
      <c r="QOD60" s="2"/>
      <c r="QOE60" s="2"/>
      <c r="QOF60" s="2"/>
      <c r="QOG60" s="2"/>
      <c r="QOH60" s="2"/>
      <c r="QOI60" s="2"/>
      <c r="QOJ60" s="2"/>
      <c r="QOK60" s="2"/>
      <c r="QOL60" s="2"/>
      <c r="QOM60" s="2"/>
      <c r="QON60" s="2"/>
      <c r="QOO60" s="2"/>
      <c r="QOP60" s="2"/>
      <c r="QOQ60" s="2"/>
      <c r="QOR60" s="2"/>
      <c r="QOS60" s="2"/>
      <c r="QOT60" s="2"/>
      <c r="QOU60" s="2"/>
      <c r="QOV60" s="2"/>
      <c r="QOW60" s="2"/>
      <c r="QOX60" s="2"/>
      <c r="QOY60" s="2"/>
      <c r="QOZ60" s="2"/>
      <c r="QPA60" s="2"/>
      <c r="QPB60" s="2"/>
      <c r="QPC60" s="2"/>
      <c r="QPD60" s="2"/>
      <c r="QPE60" s="2"/>
      <c r="QPF60" s="2"/>
      <c r="QPG60" s="2"/>
      <c r="QPH60" s="2"/>
      <c r="QPI60" s="2"/>
      <c r="QPJ60" s="2"/>
      <c r="QPK60" s="2"/>
      <c r="QPL60" s="2"/>
      <c r="QPM60" s="2"/>
      <c r="QPN60" s="2"/>
      <c r="QPO60" s="2"/>
      <c r="QPP60" s="2"/>
      <c r="QPQ60" s="2"/>
      <c r="QPR60" s="2"/>
      <c r="QPS60" s="2"/>
      <c r="QPT60" s="2"/>
      <c r="QPU60" s="2"/>
      <c r="QPV60" s="2"/>
      <c r="QPW60" s="2"/>
      <c r="QPX60" s="2"/>
      <c r="QPY60" s="2"/>
      <c r="QPZ60" s="2"/>
      <c r="QQA60" s="2"/>
      <c r="QQB60" s="2"/>
      <c r="QQC60" s="2"/>
      <c r="QQD60" s="2"/>
      <c r="QQE60" s="2"/>
      <c r="QQF60" s="2"/>
      <c r="QQG60" s="2"/>
      <c r="QQH60" s="2"/>
      <c r="QQI60" s="2"/>
      <c r="QQJ60" s="2"/>
      <c r="QQK60" s="2"/>
      <c r="QQL60" s="2"/>
      <c r="QQM60" s="2"/>
      <c r="QQN60" s="2"/>
      <c r="QQO60" s="2"/>
      <c r="QQP60" s="2"/>
      <c r="QQQ60" s="2"/>
      <c r="QQR60" s="2"/>
      <c r="QQS60" s="2"/>
      <c r="QQT60" s="2"/>
      <c r="QQU60" s="2"/>
      <c r="QQV60" s="2"/>
      <c r="QQW60" s="2"/>
      <c r="QQX60" s="2"/>
      <c r="QQY60" s="2"/>
      <c r="QQZ60" s="2"/>
      <c r="QRA60" s="2"/>
      <c r="QRB60" s="2"/>
      <c r="QRC60" s="2"/>
      <c r="QRD60" s="2"/>
      <c r="QRE60" s="2"/>
      <c r="QRF60" s="2"/>
      <c r="QRG60" s="2"/>
      <c r="QRH60" s="2"/>
      <c r="QRI60" s="2"/>
      <c r="QRJ60" s="2"/>
      <c r="QRK60" s="2"/>
      <c r="QRL60" s="2"/>
      <c r="QRM60" s="2"/>
      <c r="QRN60" s="2"/>
      <c r="QRO60" s="2"/>
      <c r="QRP60" s="2"/>
      <c r="QRQ60" s="2"/>
      <c r="QRR60" s="2"/>
      <c r="QRS60" s="2"/>
      <c r="QRT60" s="2"/>
      <c r="QRU60" s="2"/>
      <c r="QRV60" s="2"/>
      <c r="QRW60" s="2"/>
      <c r="QRX60" s="2"/>
      <c r="QRY60" s="2"/>
      <c r="QRZ60" s="2"/>
      <c r="QSA60" s="2"/>
      <c r="QSB60" s="2"/>
      <c r="QSC60" s="2"/>
      <c r="QSD60" s="2"/>
      <c r="QSE60" s="2"/>
      <c r="QSF60" s="2"/>
      <c r="QSG60" s="2"/>
      <c r="QSH60" s="2"/>
      <c r="QSI60" s="2"/>
      <c r="QSJ60" s="2"/>
      <c r="QSK60" s="2"/>
      <c r="QSL60" s="2"/>
      <c r="QSM60" s="2"/>
      <c r="QSN60" s="2"/>
      <c r="QSO60" s="2"/>
      <c r="QSP60" s="2"/>
      <c r="QSQ60" s="2"/>
      <c r="QSR60" s="2"/>
      <c r="QSS60" s="2"/>
      <c r="QST60" s="2"/>
      <c r="QSU60" s="2"/>
      <c r="QSV60" s="2"/>
      <c r="QSW60" s="2"/>
      <c r="QSX60" s="2"/>
      <c r="QSY60" s="2"/>
      <c r="QSZ60" s="2"/>
      <c r="QTA60" s="2"/>
      <c r="QTB60" s="2"/>
      <c r="QTC60" s="2"/>
      <c r="QTD60" s="2"/>
      <c r="QTE60" s="2"/>
      <c r="QTF60" s="2"/>
      <c r="QTG60" s="2"/>
      <c r="QTH60" s="2"/>
      <c r="QTI60" s="2"/>
      <c r="QTJ60" s="2"/>
      <c r="QTK60" s="2"/>
      <c r="QTL60" s="2"/>
      <c r="QTM60" s="2"/>
      <c r="QTN60" s="2"/>
      <c r="QTO60" s="2"/>
      <c r="QTP60" s="2"/>
      <c r="QTQ60" s="2"/>
      <c r="QTR60" s="2"/>
      <c r="QTS60" s="2"/>
      <c r="QTT60" s="2"/>
      <c r="QTU60" s="2"/>
      <c r="QTV60" s="2"/>
      <c r="QTW60" s="2"/>
      <c r="QTX60" s="2"/>
      <c r="QTY60" s="2"/>
      <c r="QTZ60" s="2"/>
      <c r="QUA60" s="2"/>
      <c r="QUB60" s="2"/>
      <c r="QUC60" s="2"/>
      <c r="QUD60" s="2"/>
      <c r="QUE60" s="2"/>
      <c r="QUF60" s="2"/>
      <c r="QUG60" s="2"/>
      <c r="QUH60" s="2"/>
      <c r="QUI60" s="2"/>
      <c r="QUJ60" s="2"/>
      <c r="QUK60" s="2"/>
      <c r="QUL60" s="2"/>
      <c r="QUM60" s="2"/>
      <c r="QUN60" s="2"/>
      <c r="QUO60" s="2"/>
      <c r="QUP60" s="2"/>
      <c r="QUQ60" s="2"/>
      <c r="QUR60" s="2"/>
      <c r="QUS60" s="2"/>
      <c r="QUT60" s="2"/>
      <c r="QUU60" s="2"/>
      <c r="QUV60" s="2"/>
      <c r="QUW60" s="2"/>
      <c r="QUX60" s="2"/>
      <c r="QUY60" s="2"/>
      <c r="QUZ60" s="2"/>
      <c r="QVA60" s="2"/>
      <c r="QVB60" s="2"/>
      <c r="QVC60" s="2"/>
      <c r="QVD60" s="2"/>
      <c r="QVE60" s="2"/>
      <c r="QVF60" s="2"/>
      <c r="QVG60" s="2"/>
      <c r="QVH60" s="2"/>
      <c r="QVI60" s="2"/>
      <c r="QVJ60" s="2"/>
      <c r="QVK60" s="2"/>
      <c r="QVL60" s="2"/>
      <c r="QVM60" s="2"/>
      <c r="QVN60" s="2"/>
      <c r="QVO60" s="2"/>
      <c r="QVP60" s="2"/>
      <c r="QVQ60" s="2"/>
      <c r="QVR60" s="2"/>
      <c r="QVS60" s="2"/>
      <c r="QVT60" s="2"/>
      <c r="QVU60" s="2"/>
      <c r="QVV60" s="2"/>
      <c r="QVW60" s="2"/>
      <c r="QVX60" s="2"/>
      <c r="QVY60" s="2"/>
      <c r="QVZ60" s="2"/>
      <c r="QWA60" s="2"/>
      <c r="QWB60" s="2"/>
      <c r="QWC60" s="2"/>
      <c r="QWD60" s="2"/>
      <c r="QWE60" s="2"/>
      <c r="QWF60" s="2"/>
      <c r="QWG60" s="2"/>
      <c r="QWH60" s="2"/>
      <c r="QWI60" s="2"/>
      <c r="QWJ60" s="2"/>
      <c r="QWK60" s="2"/>
      <c r="QWL60" s="2"/>
      <c r="QWM60" s="2"/>
      <c r="QWN60" s="2"/>
      <c r="QWO60" s="2"/>
      <c r="QWP60" s="2"/>
      <c r="QWQ60" s="2"/>
      <c r="QWR60" s="2"/>
      <c r="QWS60" s="2"/>
      <c r="QWT60" s="2"/>
      <c r="QWU60" s="2"/>
      <c r="QWV60" s="2"/>
      <c r="QWW60" s="2"/>
      <c r="QWX60" s="2"/>
      <c r="QWY60" s="2"/>
      <c r="QWZ60" s="2"/>
      <c r="QXA60" s="2"/>
      <c r="QXB60" s="2"/>
      <c r="QXC60" s="2"/>
      <c r="QXD60" s="2"/>
      <c r="QXE60" s="2"/>
      <c r="QXF60" s="2"/>
      <c r="QXG60" s="2"/>
      <c r="QXH60" s="2"/>
      <c r="QXI60" s="2"/>
      <c r="QXJ60" s="2"/>
      <c r="QXK60" s="2"/>
      <c r="QXL60" s="2"/>
      <c r="QXM60" s="2"/>
      <c r="QXN60" s="2"/>
      <c r="QXO60" s="2"/>
      <c r="QXP60" s="2"/>
      <c r="QXQ60" s="2"/>
      <c r="QXR60" s="2"/>
      <c r="QXS60" s="2"/>
      <c r="QXT60" s="2"/>
      <c r="QXU60" s="2"/>
      <c r="QXV60" s="2"/>
      <c r="QXW60" s="2"/>
      <c r="QXX60" s="2"/>
      <c r="QXY60" s="2"/>
      <c r="QXZ60" s="2"/>
      <c r="QYA60" s="2"/>
      <c r="QYB60" s="2"/>
      <c r="QYC60" s="2"/>
      <c r="QYD60" s="2"/>
      <c r="QYE60" s="2"/>
      <c r="QYF60" s="2"/>
      <c r="QYG60" s="2"/>
      <c r="QYH60" s="2"/>
      <c r="QYI60" s="2"/>
      <c r="QYJ60" s="2"/>
      <c r="QYK60" s="2"/>
      <c r="QYL60" s="2"/>
      <c r="QYM60" s="2"/>
      <c r="QYN60" s="2"/>
      <c r="QYO60" s="2"/>
      <c r="QYP60" s="2"/>
      <c r="QYQ60" s="2"/>
      <c r="QYR60" s="2"/>
      <c r="QYS60" s="2"/>
      <c r="QYT60" s="2"/>
      <c r="QYU60" s="2"/>
      <c r="QYV60" s="2"/>
      <c r="QYW60" s="2"/>
      <c r="QYX60" s="2"/>
      <c r="QYY60" s="2"/>
      <c r="QYZ60" s="2"/>
      <c r="QZA60" s="2"/>
      <c r="QZB60" s="2"/>
      <c r="QZC60" s="2"/>
      <c r="QZD60" s="2"/>
      <c r="QZE60" s="2"/>
      <c r="QZF60" s="2"/>
      <c r="QZG60" s="2"/>
      <c r="QZH60" s="2"/>
      <c r="QZI60" s="2"/>
      <c r="QZJ60" s="2"/>
      <c r="QZK60" s="2"/>
      <c r="QZL60" s="2"/>
      <c r="QZM60" s="2"/>
      <c r="QZN60" s="2"/>
      <c r="QZO60" s="2"/>
      <c r="QZP60" s="2"/>
      <c r="QZQ60" s="2"/>
      <c r="QZR60" s="2"/>
      <c r="QZS60" s="2"/>
      <c r="QZT60" s="2"/>
      <c r="QZU60" s="2"/>
      <c r="QZV60" s="2"/>
      <c r="QZW60" s="2"/>
      <c r="QZX60" s="2"/>
      <c r="QZY60" s="2"/>
      <c r="QZZ60" s="2"/>
      <c r="RAA60" s="2"/>
      <c r="RAB60" s="2"/>
      <c r="RAC60" s="2"/>
      <c r="RAD60" s="2"/>
      <c r="RAE60" s="2"/>
      <c r="RAF60" s="2"/>
      <c r="RAG60" s="2"/>
      <c r="RAH60" s="2"/>
      <c r="RAI60" s="2"/>
      <c r="RAJ60" s="2"/>
      <c r="RAK60" s="2"/>
      <c r="RAL60" s="2"/>
      <c r="RAM60" s="2"/>
      <c r="RAN60" s="2"/>
      <c r="RAO60" s="2"/>
      <c r="RAP60" s="2"/>
      <c r="RAQ60" s="2"/>
      <c r="RAR60" s="2"/>
      <c r="RAS60" s="2"/>
      <c r="RAT60" s="2"/>
      <c r="RAU60" s="2"/>
      <c r="RAV60" s="2"/>
      <c r="RAW60" s="2"/>
      <c r="RAX60" s="2"/>
      <c r="RAY60" s="2"/>
      <c r="RAZ60" s="2"/>
      <c r="RBA60" s="2"/>
      <c r="RBB60" s="2"/>
      <c r="RBC60" s="2"/>
      <c r="RBD60" s="2"/>
      <c r="RBE60" s="2"/>
      <c r="RBF60" s="2"/>
      <c r="RBG60" s="2"/>
      <c r="RBH60" s="2"/>
      <c r="RBI60" s="2"/>
      <c r="RBJ60" s="2"/>
      <c r="RBK60" s="2"/>
      <c r="RBL60" s="2"/>
      <c r="RBM60" s="2"/>
      <c r="RBN60" s="2"/>
      <c r="RBO60" s="2"/>
      <c r="RBP60" s="2"/>
      <c r="RBQ60" s="2"/>
      <c r="RBR60" s="2"/>
      <c r="RBS60" s="2"/>
      <c r="RBT60" s="2"/>
      <c r="RBU60" s="2"/>
      <c r="RBV60" s="2"/>
      <c r="RBW60" s="2"/>
      <c r="RBX60" s="2"/>
      <c r="RBY60" s="2"/>
      <c r="RBZ60" s="2"/>
      <c r="RCA60" s="2"/>
      <c r="RCB60" s="2"/>
      <c r="RCC60" s="2"/>
      <c r="RCD60" s="2"/>
      <c r="RCE60" s="2"/>
      <c r="RCF60" s="2"/>
      <c r="RCG60" s="2"/>
      <c r="RCH60" s="2"/>
      <c r="RCI60" s="2"/>
      <c r="RCJ60" s="2"/>
      <c r="RCK60" s="2"/>
      <c r="RCL60" s="2"/>
      <c r="RCM60" s="2"/>
      <c r="RCN60" s="2"/>
      <c r="RCO60" s="2"/>
      <c r="RCP60" s="2"/>
      <c r="RCQ60" s="2"/>
      <c r="RCR60" s="2"/>
      <c r="RCS60" s="2"/>
      <c r="RCT60" s="2"/>
      <c r="RCU60" s="2"/>
      <c r="RCV60" s="2"/>
      <c r="RCW60" s="2"/>
      <c r="RCX60" s="2"/>
      <c r="RCY60" s="2"/>
      <c r="RCZ60" s="2"/>
      <c r="RDA60" s="2"/>
      <c r="RDB60" s="2"/>
      <c r="RDC60" s="2"/>
      <c r="RDD60" s="2"/>
      <c r="RDE60" s="2"/>
      <c r="RDF60" s="2"/>
      <c r="RDG60" s="2"/>
      <c r="RDH60" s="2"/>
      <c r="RDI60" s="2"/>
      <c r="RDJ60" s="2"/>
      <c r="RDK60" s="2"/>
      <c r="RDL60" s="2"/>
      <c r="RDM60" s="2"/>
      <c r="RDN60" s="2"/>
      <c r="RDO60" s="2"/>
      <c r="RDP60" s="2"/>
      <c r="RDQ60" s="2"/>
      <c r="RDR60" s="2"/>
      <c r="RDS60" s="2"/>
      <c r="RDT60" s="2"/>
      <c r="RDU60" s="2"/>
      <c r="RDV60" s="2"/>
      <c r="RDW60" s="2"/>
      <c r="RDX60" s="2"/>
      <c r="RDY60" s="2"/>
      <c r="RDZ60" s="2"/>
      <c r="REA60" s="2"/>
      <c r="REB60" s="2"/>
      <c r="REC60" s="2"/>
      <c r="RED60" s="2"/>
      <c r="REE60" s="2"/>
      <c r="REF60" s="2"/>
      <c r="REG60" s="2"/>
      <c r="REH60" s="2"/>
      <c r="REI60" s="2"/>
      <c r="REJ60" s="2"/>
      <c r="REK60" s="2"/>
      <c r="REL60" s="2"/>
      <c r="REM60" s="2"/>
      <c r="REN60" s="2"/>
      <c r="REO60" s="2"/>
      <c r="REP60" s="2"/>
      <c r="REQ60" s="2"/>
      <c r="RER60" s="2"/>
      <c r="RES60" s="2"/>
      <c r="RET60" s="2"/>
      <c r="REU60" s="2"/>
      <c r="REV60" s="2"/>
      <c r="REW60" s="2"/>
      <c r="REX60" s="2"/>
      <c r="REY60" s="2"/>
      <c r="REZ60" s="2"/>
      <c r="RFA60" s="2"/>
      <c r="RFB60" s="2"/>
      <c r="RFC60" s="2"/>
      <c r="RFD60" s="2"/>
      <c r="RFE60" s="2"/>
      <c r="RFF60" s="2"/>
      <c r="RFG60" s="2"/>
      <c r="RFH60" s="2"/>
      <c r="RFI60" s="2"/>
      <c r="RFJ60" s="2"/>
      <c r="RFK60" s="2"/>
      <c r="RFL60" s="2"/>
      <c r="RFM60" s="2"/>
      <c r="RFN60" s="2"/>
      <c r="RFO60" s="2"/>
      <c r="RFP60" s="2"/>
      <c r="RFQ60" s="2"/>
      <c r="RFR60" s="2"/>
      <c r="RFS60" s="2"/>
      <c r="RFT60" s="2"/>
      <c r="RFU60" s="2"/>
      <c r="RFV60" s="2"/>
      <c r="RFW60" s="2"/>
      <c r="RFX60" s="2"/>
      <c r="RFY60" s="2"/>
      <c r="RFZ60" s="2"/>
      <c r="RGA60" s="2"/>
      <c r="RGB60" s="2"/>
      <c r="RGC60" s="2"/>
      <c r="RGD60" s="2"/>
      <c r="RGE60" s="2"/>
      <c r="RGF60" s="2"/>
      <c r="RGG60" s="2"/>
      <c r="RGH60" s="2"/>
      <c r="RGI60" s="2"/>
      <c r="RGJ60" s="2"/>
      <c r="RGK60" s="2"/>
      <c r="RGL60" s="2"/>
      <c r="RGM60" s="2"/>
      <c r="RGN60" s="2"/>
      <c r="RGO60" s="2"/>
      <c r="RGP60" s="2"/>
      <c r="RGQ60" s="2"/>
      <c r="RGR60" s="2"/>
      <c r="RGS60" s="2"/>
      <c r="RGT60" s="2"/>
      <c r="RGU60" s="2"/>
      <c r="RGV60" s="2"/>
      <c r="RGW60" s="2"/>
      <c r="RGX60" s="2"/>
      <c r="RGY60" s="2"/>
      <c r="RGZ60" s="2"/>
      <c r="RHA60" s="2"/>
      <c r="RHB60" s="2"/>
      <c r="RHC60" s="2"/>
      <c r="RHD60" s="2"/>
      <c r="RHE60" s="2"/>
      <c r="RHF60" s="2"/>
      <c r="RHG60" s="2"/>
      <c r="RHH60" s="2"/>
      <c r="RHI60" s="2"/>
      <c r="RHJ60" s="2"/>
      <c r="RHK60" s="2"/>
      <c r="RHL60" s="2"/>
      <c r="RHM60" s="2"/>
      <c r="RHN60" s="2"/>
      <c r="RHO60" s="2"/>
      <c r="RHP60" s="2"/>
      <c r="RHQ60" s="2"/>
      <c r="RHR60" s="2"/>
      <c r="RHS60" s="2"/>
      <c r="RHT60" s="2"/>
      <c r="RHU60" s="2"/>
      <c r="RHV60" s="2"/>
      <c r="RHW60" s="2"/>
      <c r="RHX60" s="2"/>
      <c r="RHY60" s="2"/>
      <c r="RHZ60" s="2"/>
      <c r="RIA60" s="2"/>
      <c r="RIB60" s="2"/>
      <c r="RIC60" s="2"/>
      <c r="RID60" s="2"/>
      <c r="RIE60" s="2"/>
      <c r="RIF60" s="2"/>
      <c r="RIG60" s="2"/>
      <c r="RIH60" s="2"/>
      <c r="RII60" s="2"/>
      <c r="RIJ60" s="2"/>
      <c r="RIK60" s="2"/>
      <c r="RIL60" s="2"/>
      <c r="RIM60" s="2"/>
      <c r="RIN60" s="2"/>
      <c r="RIO60" s="2"/>
      <c r="RIP60" s="2"/>
      <c r="RIQ60" s="2"/>
      <c r="RIR60" s="2"/>
      <c r="RIS60" s="2"/>
      <c r="RIT60" s="2"/>
      <c r="RIU60" s="2"/>
      <c r="RIV60" s="2"/>
      <c r="RIW60" s="2"/>
      <c r="RIX60" s="2"/>
      <c r="RIY60" s="2"/>
      <c r="RIZ60" s="2"/>
      <c r="RJA60" s="2"/>
      <c r="RJB60" s="2"/>
      <c r="RJC60" s="2"/>
      <c r="RJD60" s="2"/>
      <c r="RJE60" s="2"/>
      <c r="RJF60" s="2"/>
      <c r="RJG60" s="2"/>
      <c r="RJH60" s="2"/>
      <c r="RJI60" s="2"/>
      <c r="RJJ60" s="2"/>
      <c r="RJK60" s="2"/>
      <c r="RJL60" s="2"/>
      <c r="RJM60" s="2"/>
      <c r="RJN60" s="2"/>
      <c r="RJO60" s="2"/>
      <c r="RJP60" s="2"/>
      <c r="RJQ60" s="2"/>
      <c r="RJR60" s="2"/>
      <c r="RJS60" s="2"/>
      <c r="RJT60" s="2"/>
      <c r="RJU60" s="2"/>
      <c r="RJV60" s="2"/>
      <c r="RJW60" s="2"/>
      <c r="RJX60" s="2"/>
      <c r="RJY60" s="2"/>
      <c r="RJZ60" s="2"/>
      <c r="RKA60" s="2"/>
      <c r="RKB60" s="2"/>
      <c r="RKC60" s="2"/>
      <c r="RKD60" s="2"/>
      <c r="RKE60" s="2"/>
      <c r="RKF60" s="2"/>
      <c r="RKG60" s="2"/>
      <c r="RKH60" s="2"/>
      <c r="RKI60" s="2"/>
      <c r="RKJ60" s="2"/>
      <c r="RKK60" s="2"/>
      <c r="RKL60" s="2"/>
      <c r="RKM60" s="2"/>
      <c r="RKN60" s="2"/>
      <c r="RKO60" s="2"/>
      <c r="RKP60" s="2"/>
      <c r="RKQ60" s="2"/>
      <c r="RKR60" s="2"/>
      <c r="RKS60" s="2"/>
      <c r="RKT60" s="2"/>
      <c r="RKU60" s="2"/>
      <c r="RKV60" s="2"/>
      <c r="RKW60" s="2"/>
      <c r="RKX60" s="2"/>
      <c r="RKY60" s="2"/>
      <c r="RKZ60" s="2"/>
      <c r="RLA60" s="2"/>
      <c r="RLB60" s="2"/>
      <c r="RLC60" s="2"/>
      <c r="RLD60" s="2"/>
      <c r="RLE60" s="2"/>
      <c r="RLF60" s="2"/>
      <c r="RLG60" s="2"/>
      <c r="RLH60" s="2"/>
      <c r="RLI60" s="2"/>
      <c r="RLJ60" s="2"/>
      <c r="RLK60" s="2"/>
      <c r="RLL60" s="2"/>
      <c r="RLM60" s="2"/>
      <c r="RLN60" s="2"/>
      <c r="RLO60" s="2"/>
      <c r="RLP60" s="2"/>
      <c r="RLQ60" s="2"/>
      <c r="RLR60" s="2"/>
      <c r="RLS60" s="2"/>
      <c r="RLT60" s="2"/>
      <c r="RLU60" s="2"/>
      <c r="RLV60" s="2"/>
      <c r="RLW60" s="2"/>
      <c r="RLX60" s="2"/>
      <c r="RLY60" s="2"/>
      <c r="RLZ60" s="2"/>
      <c r="RMA60" s="2"/>
      <c r="RMB60" s="2"/>
      <c r="RMC60" s="2"/>
      <c r="RMD60" s="2"/>
      <c r="RME60" s="2"/>
      <c r="RMF60" s="2"/>
      <c r="RMG60" s="2"/>
      <c r="RMH60" s="2"/>
      <c r="RMI60" s="2"/>
      <c r="RMJ60" s="2"/>
      <c r="RMK60" s="2"/>
      <c r="RML60" s="2"/>
      <c r="RMM60" s="2"/>
      <c r="RMN60" s="2"/>
      <c r="RMO60" s="2"/>
      <c r="RMP60" s="2"/>
      <c r="RMQ60" s="2"/>
      <c r="RMR60" s="2"/>
      <c r="RMS60" s="2"/>
      <c r="RMT60" s="2"/>
      <c r="RMU60" s="2"/>
      <c r="RMV60" s="2"/>
      <c r="RMW60" s="2"/>
      <c r="RMX60" s="2"/>
      <c r="RMY60" s="2"/>
      <c r="RMZ60" s="2"/>
      <c r="RNA60" s="2"/>
      <c r="RNB60" s="2"/>
      <c r="RNC60" s="2"/>
      <c r="RND60" s="2"/>
      <c r="RNE60" s="2"/>
      <c r="RNF60" s="2"/>
      <c r="RNG60" s="2"/>
      <c r="RNH60" s="2"/>
      <c r="RNI60" s="2"/>
      <c r="RNJ60" s="2"/>
      <c r="RNK60" s="2"/>
      <c r="RNL60" s="2"/>
      <c r="RNM60" s="2"/>
      <c r="RNN60" s="2"/>
      <c r="RNO60" s="2"/>
      <c r="RNP60" s="2"/>
      <c r="RNQ60" s="2"/>
      <c r="RNR60" s="2"/>
      <c r="RNS60" s="2"/>
      <c r="RNT60" s="2"/>
      <c r="RNU60" s="2"/>
      <c r="RNV60" s="2"/>
      <c r="RNW60" s="2"/>
      <c r="RNX60" s="2"/>
      <c r="RNY60" s="2"/>
      <c r="RNZ60" s="2"/>
      <c r="ROA60" s="2"/>
      <c r="ROB60" s="2"/>
      <c r="ROC60" s="2"/>
      <c r="ROD60" s="2"/>
      <c r="ROE60" s="2"/>
      <c r="ROF60" s="2"/>
      <c r="ROG60" s="2"/>
      <c r="ROH60" s="2"/>
      <c r="ROI60" s="2"/>
      <c r="ROJ60" s="2"/>
      <c r="ROK60" s="2"/>
      <c r="ROL60" s="2"/>
      <c r="ROM60" s="2"/>
      <c r="RON60" s="2"/>
      <c r="ROO60" s="2"/>
      <c r="ROP60" s="2"/>
      <c r="ROQ60" s="2"/>
      <c r="ROR60" s="2"/>
      <c r="ROS60" s="2"/>
      <c r="ROT60" s="2"/>
      <c r="ROU60" s="2"/>
      <c r="ROV60" s="2"/>
      <c r="ROW60" s="2"/>
      <c r="ROX60" s="2"/>
      <c r="ROY60" s="2"/>
      <c r="ROZ60" s="2"/>
      <c r="RPA60" s="2"/>
      <c r="RPB60" s="2"/>
      <c r="RPC60" s="2"/>
      <c r="RPD60" s="2"/>
      <c r="RPE60" s="2"/>
      <c r="RPF60" s="2"/>
      <c r="RPG60" s="2"/>
      <c r="RPH60" s="2"/>
      <c r="RPI60" s="2"/>
      <c r="RPJ60" s="2"/>
      <c r="RPK60" s="2"/>
      <c r="RPL60" s="2"/>
      <c r="RPM60" s="2"/>
      <c r="RPN60" s="2"/>
      <c r="RPO60" s="2"/>
      <c r="RPP60" s="2"/>
      <c r="RPQ60" s="2"/>
      <c r="RPR60" s="2"/>
      <c r="RPS60" s="2"/>
      <c r="RPT60" s="2"/>
      <c r="RPU60" s="2"/>
      <c r="RPV60" s="2"/>
      <c r="RPW60" s="2"/>
      <c r="RPX60" s="2"/>
      <c r="RPY60" s="2"/>
      <c r="RPZ60" s="2"/>
      <c r="RQA60" s="2"/>
      <c r="RQB60" s="2"/>
      <c r="RQC60" s="2"/>
      <c r="RQD60" s="2"/>
      <c r="RQE60" s="2"/>
      <c r="RQF60" s="2"/>
      <c r="RQG60" s="2"/>
      <c r="RQH60" s="2"/>
      <c r="RQI60" s="2"/>
      <c r="RQJ60" s="2"/>
      <c r="RQK60" s="2"/>
      <c r="RQL60" s="2"/>
      <c r="RQM60" s="2"/>
      <c r="RQN60" s="2"/>
      <c r="RQO60" s="2"/>
      <c r="RQP60" s="2"/>
      <c r="RQQ60" s="2"/>
      <c r="RQR60" s="2"/>
      <c r="RQS60" s="2"/>
      <c r="RQT60" s="2"/>
      <c r="RQU60" s="2"/>
      <c r="RQV60" s="2"/>
      <c r="RQW60" s="2"/>
      <c r="RQX60" s="2"/>
      <c r="RQY60" s="2"/>
      <c r="RQZ60" s="2"/>
      <c r="RRA60" s="2"/>
      <c r="RRB60" s="2"/>
      <c r="RRC60" s="2"/>
      <c r="RRD60" s="2"/>
      <c r="RRE60" s="2"/>
      <c r="RRF60" s="2"/>
      <c r="RRG60" s="2"/>
      <c r="RRH60" s="2"/>
      <c r="RRI60" s="2"/>
      <c r="RRJ60" s="2"/>
      <c r="RRK60" s="2"/>
      <c r="RRL60" s="2"/>
      <c r="RRM60" s="2"/>
      <c r="RRN60" s="2"/>
      <c r="RRO60" s="2"/>
      <c r="RRP60" s="2"/>
      <c r="RRQ60" s="2"/>
      <c r="RRR60" s="2"/>
      <c r="RRS60" s="2"/>
      <c r="RRT60" s="2"/>
      <c r="RRU60" s="2"/>
      <c r="RRV60" s="2"/>
      <c r="RRW60" s="2"/>
      <c r="RRX60" s="2"/>
      <c r="RRY60" s="2"/>
      <c r="RRZ60" s="2"/>
      <c r="RSA60" s="2"/>
      <c r="RSB60" s="2"/>
      <c r="RSC60" s="2"/>
      <c r="RSD60" s="2"/>
      <c r="RSE60" s="2"/>
      <c r="RSF60" s="2"/>
      <c r="RSG60" s="2"/>
      <c r="RSH60" s="2"/>
      <c r="RSI60" s="2"/>
      <c r="RSJ60" s="2"/>
      <c r="RSK60" s="2"/>
      <c r="RSL60" s="2"/>
      <c r="RSM60" s="2"/>
      <c r="RSN60" s="2"/>
      <c r="RSO60" s="2"/>
      <c r="RSP60" s="2"/>
      <c r="RSQ60" s="2"/>
      <c r="RSR60" s="2"/>
      <c r="RSS60" s="2"/>
      <c r="RST60" s="2"/>
      <c r="RSU60" s="2"/>
      <c r="RSV60" s="2"/>
      <c r="RSW60" s="2"/>
      <c r="RSX60" s="2"/>
      <c r="RSY60" s="2"/>
      <c r="RSZ60" s="2"/>
      <c r="RTA60" s="2"/>
      <c r="RTB60" s="2"/>
      <c r="RTC60" s="2"/>
      <c r="RTD60" s="2"/>
      <c r="RTE60" s="2"/>
      <c r="RTF60" s="2"/>
      <c r="RTG60" s="2"/>
      <c r="RTH60" s="2"/>
      <c r="RTI60" s="2"/>
      <c r="RTJ60" s="2"/>
      <c r="RTK60" s="2"/>
      <c r="RTL60" s="2"/>
      <c r="RTM60" s="2"/>
      <c r="RTN60" s="2"/>
      <c r="RTO60" s="2"/>
      <c r="RTP60" s="2"/>
      <c r="RTQ60" s="2"/>
      <c r="RTR60" s="2"/>
      <c r="RTS60" s="2"/>
      <c r="RTT60" s="2"/>
      <c r="RTU60" s="2"/>
      <c r="RTV60" s="2"/>
      <c r="RTW60" s="2"/>
      <c r="RTX60" s="2"/>
      <c r="RTY60" s="2"/>
      <c r="RTZ60" s="2"/>
      <c r="RUA60" s="2"/>
      <c r="RUB60" s="2"/>
      <c r="RUC60" s="2"/>
      <c r="RUD60" s="2"/>
      <c r="RUE60" s="2"/>
      <c r="RUF60" s="2"/>
      <c r="RUG60" s="2"/>
      <c r="RUH60" s="2"/>
      <c r="RUI60" s="2"/>
      <c r="RUJ60" s="2"/>
      <c r="RUK60" s="2"/>
      <c r="RUL60" s="2"/>
      <c r="RUM60" s="2"/>
      <c r="RUN60" s="2"/>
      <c r="RUO60" s="2"/>
      <c r="RUP60" s="2"/>
      <c r="RUQ60" s="2"/>
      <c r="RUR60" s="2"/>
      <c r="RUS60" s="2"/>
      <c r="RUT60" s="2"/>
      <c r="RUU60" s="2"/>
      <c r="RUV60" s="2"/>
      <c r="RUW60" s="2"/>
      <c r="RUX60" s="2"/>
      <c r="RUY60" s="2"/>
      <c r="RUZ60" s="2"/>
      <c r="RVA60" s="2"/>
      <c r="RVB60" s="2"/>
      <c r="RVC60" s="2"/>
      <c r="RVD60" s="2"/>
      <c r="RVE60" s="2"/>
      <c r="RVF60" s="2"/>
      <c r="RVG60" s="2"/>
      <c r="RVH60" s="2"/>
      <c r="RVI60" s="2"/>
      <c r="RVJ60" s="2"/>
      <c r="RVK60" s="2"/>
      <c r="RVL60" s="2"/>
      <c r="RVM60" s="2"/>
      <c r="RVN60" s="2"/>
      <c r="RVO60" s="2"/>
      <c r="RVP60" s="2"/>
      <c r="RVQ60" s="2"/>
      <c r="RVR60" s="2"/>
      <c r="RVS60" s="2"/>
      <c r="RVT60" s="2"/>
      <c r="RVU60" s="2"/>
      <c r="RVV60" s="2"/>
      <c r="RVW60" s="2"/>
      <c r="RVX60" s="2"/>
      <c r="RVY60" s="2"/>
      <c r="RVZ60" s="2"/>
      <c r="RWA60" s="2"/>
      <c r="RWB60" s="2"/>
      <c r="RWC60" s="2"/>
      <c r="RWD60" s="2"/>
      <c r="RWE60" s="2"/>
      <c r="RWF60" s="2"/>
      <c r="RWG60" s="2"/>
      <c r="RWH60" s="2"/>
      <c r="RWI60" s="2"/>
      <c r="RWJ60" s="2"/>
      <c r="RWK60" s="2"/>
      <c r="RWL60" s="2"/>
      <c r="RWM60" s="2"/>
      <c r="RWN60" s="2"/>
      <c r="RWO60" s="2"/>
      <c r="RWP60" s="2"/>
      <c r="RWQ60" s="2"/>
      <c r="RWR60" s="2"/>
      <c r="RWS60" s="2"/>
      <c r="RWT60" s="2"/>
      <c r="RWU60" s="2"/>
      <c r="RWV60" s="2"/>
      <c r="RWW60" s="2"/>
      <c r="RWX60" s="2"/>
      <c r="RWY60" s="2"/>
      <c r="RWZ60" s="2"/>
      <c r="RXA60" s="2"/>
      <c r="RXB60" s="2"/>
      <c r="RXC60" s="2"/>
      <c r="RXD60" s="2"/>
      <c r="RXE60" s="2"/>
      <c r="RXF60" s="2"/>
      <c r="RXG60" s="2"/>
      <c r="RXH60" s="2"/>
      <c r="RXI60" s="2"/>
      <c r="RXJ60" s="2"/>
      <c r="RXK60" s="2"/>
      <c r="RXL60" s="2"/>
      <c r="RXM60" s="2"/>
      <c r="RXN60" s="2"/>
      <c r="RXO60" s="2"/>
      <c r="RXP60" s="2"/>
      <c r="RXQ60" s="2"/>
      <c r="RXR60" s="2"/>
      <c r="RXS60" s="2"/>
      <c r="RXT60" s="2"/>
      <c r="RXU60" s="2"/>
      <c r="RXV60" s="2"/>
      <c r="RXW60" s="2"/>
      <c r="RXX60" s="2"/>
      <c r="RXY60" s="2"/>
      <c r="RXZ60" s="2"/>
      <c r="RYA60" s="2"/>
      <c r="RYB60" s="2"/>
      <c r="RYC60" s="2"/>
      <c r="RYD60" s="2"/>
      <c r="RYE60" s="2"/>
      <c r="RYF60" s="2"/>
      <c r="RYG60" s="2"/>
      <c r="RYH60" s="2"/>
      <c r="RYI60" s="2"/>
      <c r="RYJ60" s="2"/>
      <c r="RYK60" s="2"/>
      <c r="RYL60" s="2"/>
      <c r="RYM60" s="2"/>
      <c r="RYN60" s="2"/>
      <c r="RYO60" s="2"/>
      <c r="RYP60" s="2"/>
      <c r="RYQ60" s="2"/>
      <c r="RYR60" s="2"/>
      <c r="RYS60" s="2"/>
      <c r="RYT60" s="2"/>
      <c r="RYU60" s="2"/>
      <c r="RYV60" s="2"/>
      <c r="RYW60" s="2"/>
      <c r="RYX60" s="2"/>
      <c r="RYY60" s="2"/>
      <c r="RYZ60" s="2"/>
      <c r="RZA60" s="2"/>
      <c r="RZB60" s="2"/>
      <c r="RZC60" s="2"/>
      <c r="RZD60" s="2"/>
      <c r="RZE60" s="2"/>
      <c r="RZF60" s="2"/>
      <c r="RZG60" s="2"/>
      <c r="RZH60" s="2"/>
      <c r="RZI60" s="2"/>
      <c r="RZJ60" s="2"/>
      <c r="RZK60" s="2"/>
      <c r="RZL60" s="2"/>
      <c r="RZM60" s="2"/>
      <c r="RZN60" s="2"/>
      <c r="RZO60" s="2"/>
      <c r="RZP60" s="2"/>
      <c r="RZQ60" s="2"/>
      <c r="RZR60" s="2"/>
      <c r="RZS60" s="2"/>
      <c r="RZT60" s="2"/>
      <c r="RZU60" s="2"/>
      <c r="RZV60" s="2"/>
      <c r="RZW60" s="2"/>
      <c r="RZX60" s="2"/>
      <c r="RZY60" s="2"/>
      <c r="RZZ60" s="2"/>
      <c r="SAA60" s="2"/>
      <c r="SAB60" s="2"/>
      <c r="SAC60" s="2"/>
      <c r="SAD60" s="2"/>
      <c r="SAE60" s="2"/>
      <c r="SAF60" s="2"/>
      <c r="SAG60" s="2"/>
      <c r="SAH60" s="2"/>
      <c r="SAI60" s="2"/>
      <c r="SAJ60" s="2"/>
      <c r="SAK60" s="2"/>
      <c r="SAL60" s="2"/>
      <c r="SAM60" s="2"/>
      <c r="SAN60" s="2"/>
      <c r="SAO60" s="2"/>
      <c r="SAP60" s="2"/>
      <c r="SAQ60" s="2"/>
      <c r="SAR60" s="2"/>
      <c r="SAS60" s="2"/>
      <c r="SAT60" s="2"/>
      <c r="SAU60" s="2"/>
      <c r="SAV60" s="2"/>
      <c r="SAW60" s="2"/>
      <c r="SAX60" s="2"/>
      <c r="SAY60" s="2"/>
      <c r="SAZ60" s="2"/>
      <c r="SBA60" s="2"/>
      <c r="SBB60" s="2"/>
      <c r="SBC60" s="2"/>
      <c r="SBD60" s="2"/>
      <c r="SBE60" s="2"/>
      <c r="SBF60" s="2"/>
      <c r="SBG60" s="2"/>
      <c r="SBH60" s="2"/>
      <c r="SBI60" s="2"/>
      <c r="SBJ60" s="2"/>
      <c r="SBK60" s="2"/>
      <c r="SBL60" s="2"/>
      <c r="SBM60" s="2"/>
      <c r="SBN60" s="2"/>
      <c r="SBO60" s="2"/>
      <c r="SBP60" s="2"/>
      <c r="SBQ60" s="2"/>
      <c r="SBR60" s="2"/>
      <c r="SBS60" s="2"/>
      <c r="SBT60" s="2"/>
      <c r="SBU60" s="2"/>
      <c r="SBV60" s="2"/>
      <c r="SBW60" s="2"/>
      <c r="SBX60" s="2"/>
      <c r="SBY60" s="2"/>
      <c r="SBZ60" s="2"/>
      <c r="SCA60" s="2"/>
      <c r="SCB60" s="2"/>
      <c r="SCC60" s="2"/>
      <c r="SCD60" s="2"/>
      <c r="SCE60" s="2"/>
      <c r="SCF60" s="2"/>
      <c r="SCG60" s="2"/>
      <c r="SCH60" s="2"/>
      <c r="SCI60" s="2"/>
      <c r="SCJ60" s="2"/>
      <c r="SCK60" s="2"/>
      <c r="SCL60" s="2"/>
      <c r="SCM60" s="2"/>
      <c r="SCN60" s="2"/>
      <c r="SCO60" s="2"/>
      <c r="SCP60" s="2"/>
      <c r="SCQ60" s="2"/>
      <c r="SCR60" s="2"/>
      <c r="SCS60" s="2"/>
      <c r="SCT60" s="2"/>
      <c r="SCU60" s="2"/>
      <c r="SCV60" s="2"/>
      <c r="SCW60" s="2"/>
      <c r="SCX60" s="2"/>
      <c r="SCY60" s="2"/>
      <c r="SCZ60" s="2"/>
      <c r="SDA60" s="2"/>
      <c r="SDB60" s="2"/>
      <c r="SDC60" s="2"/>
      <c r="SDD60" s="2"/>
      <c r="SDE60" s="2"/>
      <c r="SDF60" s="2"/>
      <c r="SDG60" s="2"/>
      <c r="SDH60" s="2"/>
      <c r="SDI60" s="2"/>
      <c r="SDJ60" s="2"/>
      <c r="SDK60" s="2"/>
      <c r="SDL60" s="2"/>
      <c r="SDM60" s="2"/>
      <c r="SDN60" s="2"/>
      <c r="SDO60" s="2"/>
      <c r="SDP60" s="2"/>
      <c r="SDQ60" s="2"/>
      <c r="SDR60" s="2"/>
      <c r="SDS60" s="2"/>
      <c r="SDT60" s="2"/>
      <c r="SDU60" s="2"/>
      <c r="SDV60" s="2"/>
      <c r="SDW60" s="2"/>
      <c r="SDX60" s="2"/>
      <c r="SDY60" s="2"/>
      <c r="SDZ60" s="2"/>
      <c r="SEA60" s="2"/>
      <c r="SEB60" s="2"/>
      <c r="SEC60" s="2"/>
      <c r="SED60" s="2"/>
      <c r="SEE60" s="2"/>
      <c r="SEF60" s="2"/>
      <c r="SEG60" s="2"/>
      <c r="SEH60" s="2"/>
      <c r="SEI60" s="2"/>
      <c r="SEJ60" s="2"/>
      <c r="SEK60" s="2"/>
      <c r="SEL60" s="2"/>
      <c r="SEM60" s="2"/>
      <c r="SEN60" s="2"/>
      <c r="SEO60" s="2"/>
      <c r="SEP60" s="2"/>
      <c r="SEQ60" s="2"/>
      <c r="SER60" s="2"/>
      <c r="SES60" s="2"/>
      <c r="SET60" s="2"/>
      <c r="SEU60" s="2"/>
      <c r="SEV60" s="2"/>
      <c r="SEW60" s="2"/>
      <c r="SEX60" s="2"/>
      <c r="SEY60" s="2"/>
      <c r="SEZ60" s="2"/>
      <c r="SFA60" s="2"/>
      <c r="SFB60" s="2"/>
      <c r="SFC60" s="2"/>
      <c r="SFD60" s="2"/>
      <c r="SFE60" s="2"/>
      <c r="SFF60" s="2"/>
      <c r="SFG60" s="2"/>
      <c r="SFH60" s="2"/>
      <c r="SFI60" s="2"/>
      <c r="SFJ60" s="2"/>
      <c r="SFK60" s="2"/>
      <c r="SFL60" s="2"/>
      <c r="SFM60" s="2"/>
      <c r="SFN60" s="2"/>
      <c r="SFO60" s="2"/>
      <c r="SFP60" s="2"/>
      <c r="SFQ60" s="2"/>
      <c r="SFR60" s="2"/>
      <c r="SFS60" s="2"/>
      <c r="SFT60" s="2"/>
      <c r="SFU60" s="2"/>
      <c r="SFV60" s="2"/>
      <c r="SFW60" s="2"/>
      <c r="SFX60" s="2"/>
      <c r="SFY60" s="2"/>
      <c r="SFZ60" s="2"/>
      <c r="SGA60" s="2"/>
      <c r="SGB60" s="2"/>
      <c r="SGC60" s="2"/>
      <c r="SGD60" s="2"/>
      <c r="SGE60" s="2"/>
      <c r="SGF60" s="2"/>
      <c r="SGG60" s="2"/>
      <c r="SGH60" s="2"/>
      <c r="SGI60" s="2"/>
      <c r="SGJ60" s="2"/>
      <c r="SGK60" s="2"/>
      <c r="SGL60" s="2"/>
      <c r="SGM60" s="2"/>
      <c r="SGN60" s="2"/>
      <c r="SGO60" s="2"/>
      <c r="SGP60" s="2"/>
      <c r="SGQ60" s="2"/>
      <c r="SGR60" s="2"/>
      <c r="SGS60" s="2"/>
      <c r="SGT60" s="2"/>
      <c r="SGU60" s="2"/>
      <c r="SGV60" s="2"/>
      <c r="SGW60" s="2"/>
      <c r="SGX60" s="2"/>
      <c r="SGY60" s="2"/>
      <c r="SGZ60" s="2"/>
      <c r="SHA60" s="2"/>
      <c r="SHB60" s="2"/>
      <c r="SHC60" s="2"/>
      <c r="SHD60" s="2"/>
      <c r="SHE60" s="2"/>
      <c r="SHF60" s="2"/>
      <c r="SHG60" s="2"/>
      <c r="SHH60" s="2"/>
      <c r="SHI60" s="2"/>
      <c r="SHJ60" s="2"/>
      <c r="SHK60" s="2"/>
      <c r="SHL60" s="2"/>
      <c r="SHM60" s="2"/>
      <c r="SHN60" s="2"/>
      <c r="SHO60" s="2"/>
      <c r="SHP60" s="2"/>
      <c r="SHQ60" s="2"/>
      <c r="SHR60" s="2"/>
      <c r="SHS60" s="2"/>
      <c r="SHT60" s="2"/>
      <c r="SHU60" s="2"/>
      <c r="SHV60" s="2"/>
      <c r="SHW60" s="2"/>
      <c r="SHX60" s="2"/>
      <c r="SHY60" s="2"/>
      <c r="SHZ60" s="2"/>
      <c r="SIA60" s="2"/>
      <c r="SIB60" s="2"/>
      <c r="SIC60" s="2"/>
      <c r="SID60" s="2"/>
      <c r="SIE60" s="2"/>
      <c r="SIF60" s="2"/>
      <c r="SIG60" s="2"/>
      <c r="SIH60" s="2"/>
      <c r="SII60" s="2"/>
      <c r="SIJ60" s="2"/>
      <c r="SIK60" s="2"/>
      <c r="SIL60" s="2"/>
      <c r="SIM60" s="2"/>
      <c r="SIN60" s="2"/>
      <c r="SIO60" s="2"/>
      <c r="SIP60" s="2"/>
      <c r="SIQ60" s="2"/>
      <c r="SIR60" s="2"/>
      <c r="SIS60" s="2"/>
      <c r="SIT60" s="2"/>
      <c r="SIU60" s="2"/>
      <c r="SIV60" s="2"/>
      <c r="SIW60" s="2"/>
      <c r="SIX60" s="2"/>
      <c r="SIY60" s="2"/>
      <c r="SIZ60" s="2"/>
      <c r="SJA60" s="2"/>
      <c r="SJB60" s="2"/>
      <c r="SJC60" s="2"/>
      <c r="SJD60" s="2"/>
      <c r="SJE60" s="2"/>
      <c r="SJF60" s="2"/>
      <c r="SJG60" s="2"/>
      <c r="SJH60" s="2"/>
      <c r="SJI60" s="2"/>
      <c r="SJJ60" s="2"/>
      <c r="SJK60" s="2"/>
      <c r="SJL60" s="2"/>
      <c r="SJM60" s="2"/>
      <c r="SJN60" s="2"/>
      <c r="SJO60" s="2"/>
      <c r="SJP60" s="2"/>
      <c r="SJQ60" s="2"/>
      <c r="SJR60" s="2"/>
      <c r="SJS60" s="2"/>
      <c r="SJT60" s="2"/>
      <c r="SJU60" s="2"/>
      <c r="SJV60" s="2"/>
      <c r="SJW60" s="2"/>
      <c r="SJX60" s="2"/>
      <c r="SJY60" s="2"/>
      <c r="SJZ60" s="2"/>
      <c r="SKA60" s="2"/>
      <c r="SKB60" s="2"/>
      <c r="SKC60" s="2"/>
      <c r="SKD60" s="2"/>
      <c r="SKE60" s="2"/>
      <c r="SKF60" s="2"/>
      <c r="SKG60" s="2"/>
      <c r="SKH60" s="2"/>
      <c r="SKI60" s="2"/>
      <c r="SKJ60" s="2"/>
      <c r="SKK60" s="2"/>
      <c r="SKL60" s="2"/>
      <c r="SKM60" s="2"/>
      <c r="SKN60" s="2"/>
      <c r="SKO60" s="2"/>
      <c r="SKP60" s="2"/>
      <c r="SKQ60" s="2"/>
      <c r="SKR60" s="2"/>
      <c r="SKS60" s="2"/>
      <c r="SKT60" s="2"/>
      <c r="SKU60" s="2"/>
      <c r="SKV60" s="2"/>
      <c r="SKW60" s="2"/>
      <c r="SKX60" s="2"/>
      <c r="SKY60" s="2"/>
      <c r="SKZ60" s="2"/>
      <c r="SLA60" s="2"/>
      <c r="SLB60" s="2"/>
      <c r="SLC60" s="2"/>
      <c r="SLD60" s="2"/>
      <c r="SLE60" s="2"/>
      <c r="SLF60" s="2"/>
      <c r="SLG60" s="2"/>
      <c r="SLH60" s="2"/>
      <c r="SLI60" s="2"/>
      <c r="SLJ60" s="2"/>
      <c r="SLK60" s="2"/>
      <c r="SLL60" s="2"/>
      <c r="SLM60" s="2"/>
      <c r="SLN60" s="2"/>
      <c r="SLO60" s="2"/>
      <c r="SLP60" s="2"/>
      <c r="SLQ60" s="2"/>
      <c r="SLR60" s="2"/>
      <c r="SLS60" s="2"/>
      <c r="SLT60" s="2"/>
      <c r="SLU60" s="2"/>
      <c r="SLV60" s="2"/>
      <c r="SLW60" s="2"/>
      <c r="SLX60" s="2"/>
      <c r="SLY60" s="2"/>
      <c r="SLZ60" s="2"/>
      <c r="SMA60" s="2"/>
      <c r="SMB60" s="2"/>
      <c r="SMC60" s="2"/>
      <c r="SMD60" s="2"/>
      <c r="SME60" s="2"/>
      <c r="SMF60" s="2"/>
      <c r="SMG60" s="2"/>
      <c r="SMH60" s="2"/>
      <c r="SMI60" s="2"/>
      <c r="SMJ60" s="2"/>
      <c r="SMK60" s="2"/>
      <c r="SML60" s="2"/>
      <c r="SMM60" s="2"/>
      <c r="SMN60" s="2"/>
      <c r="SMO60" s="2"/>
      <c r="SMP60" s="2"/>
      <c r="SMQ60" s="2"/>
      <c r="SMR60" s="2"/>
      <c r="SMS60" s="2"/>
      <c r="SMT60" s="2"/>
      <c r="SMU60" s="2"/>
      <c r="SMV60" s="2"/>
      <c r="SMW60" s="2"/>
      <c r="SMX60" s="2"/>
      <c r="SMY60" s="2"/>
      <c r="SMZ60" s="2"/>
      <c r="SNA60" s="2"/>
      <c r="SNB60" s="2"/>
      <c r="SNC60" s="2"/>
      <c r="SND60" s="2"/>
      <c r="SNE60" s="2"/>
      <c r="SNF60" s="2"/>
      <c r="SNG60" s="2"/>
      <c r="SNH60" s="2"/>
      <c r="SNI60" s="2"/>
      <c r="SNJ60" s="2"/>
      <c r="SNK60" s="2"/>
      <c r="SNL60" s="2"/>
      <c r="SNM60" s="2"/>
      <c r="SNN60" s="2"/>
      <c r="SNO60" s="2"/>
      <c r="SNP60" s="2"/>
      <c r="SNQ60" s="2"/>
      <c r="SNR60" s="2"/>
      <c r="SNS60" s="2"/>
      <c r="SNT60" s="2"/>
      <c r="SNU60" s="2"/>
      <c r="SNV60" s="2"/>
      <c r="SNW60" s="2"/>
      <c r="SNX60" s="2"/>
      <c r="SNY60" s="2"/>
      <c r="SNZ60" s="2"/>
      <c r="SOA60" s="2"/>
      <c r="SOB60" s="2"/>
      <c r="SOC60" s="2"/>
      <c r="SOD60" s="2"/>
      <c r="SOE60" s="2"/>
      <c r="SOF60" s="2"/>
      <c r="SOG60" s="2"/>
      <c r="SOH60" s="2"/>
      <c r="SOI60" s="2"/>
      <c r="SOJ60" s="2"/>
      <c r="SOK60" s="2"/>
      <c r="SOL60" s="2"/>
      <c r="SOM60" s="2"/>
      <c r="SON60" s="2"/>
      <c r="SOO60" s="2"/>
      <c r="SOP60" s="2"/>
      <c r="SOQ60" s="2"/>
      <c r="SOR60" s="2"/>
      <c r="SOS60" s="2"/>
      <c r="SOT60" s="2"/>
      <c r="SOU60" s="2"/>
      <c r="SOV60" s="2"/>
      <c r="SOW60" s="2"/>
      <c r="SOX60" s="2"/>
      <c r="SOY60" s="2"/>
      <c r="SOZ60" s="2"/>
      <c r="SPA60" s="2"/>
      <c r="SPB60" s="2"/>
      <c r="SPC60" s="2"/>
      <c r="SPD60" s="2"/>
      <c r="SPE60" s="2"/>
      <c r="SPF60" s="2"/>
      <c r="SPG60" s="2"/>
      <c r="SPH60" s="2"/>
      <c r="SPI60" s="2"/>
      <c r="SPJ60" s="2"/>
      <c r="SPK60" s="2"/>
      <c r="SPL60" s="2"/>
      <c r="SPM60" s="2"/>
      <c r="SPN60" s="2"/>
      <c r="SPO60" s="2"/>
      <c r="SPP60" s="2"/>
      <c r="SPQ60" s="2"/>
      <c r="SPR60" s="2"/>
      <c r="SPS60" s="2"/>
      <c r="SPT60" s="2"/>
      <c r="SPU60" s="2"/>
      <c r="SPV60" s="2"/>
      <c r="SPW60" s="2"/>
      <c r="SPX60" s="2"/>
      <c r="SPY60" s="2"/>
      <c r="SPZ60" s="2"/>
      <c r="SQA60" s="2"/>
      <c r="SQB60" s="2"/>
      <c r="SQC60" s="2"/>
      <c r="SQD60" s="2"/>
      <c r="SQE60" s="2"/>
      <c r="SQF60" s="2"/>
      <c r="SQG60" s="2"/>
      <c r="SQH60" s="2"/>
      <c r="SQI60" s="2"/>
      <c r="SQJ60" s="2"/>
      <c r="SQK60" s="2"/>
      <c r="SQL60" s="2"/>
      <c r="SQM60" s="2"/>
      <c r="SQN60" s="2"/>
      <c r="SQO60" s="2"/>
      <c r="SQP60" s="2"/>
      <c r="SQQ60" s="2"/>
      <c r="SQR60" s="2"/>
      <c r="SQS60" s="2"/>
      <c r="SQT60" s="2"/>
      <c r="SQU60" s="2"/>
      <c r="SQV60" s="2"/>
      <c r="SQW60" s="2"/>
      <c r="SQX60" s="2"/>
      <c r="SQY60" s="2"/>
      <c r="SQZ60" s="2"/>
      <c r="SRA60" s="2"/>
      <c r="SRB60" s="2"/>
      <c r="SRC60" s="2"/>
      <c r="SRD60" s="2"/>
      <c r="SRE60" s="2"/>
      <c r="SRF60" s="2"/>
      <c r="SRG60" s="2"/>
      <c r="SRH60" s="2"/>
      <c r="SRI60" s="2"/>
      <c r="SRJ60" s="2"/>
      <c r="SRK60" s="2"/>
      <c r="SRL60" s="2"/>
      <c r="SRM60" s="2"/>
      <c r="SRN60" s="2"/>
      <c r="SRO60" s="2"/>
      <c r="SRP60" s="2"/>
      <c r="SRQ60" s="2"/>
      <c r="SRR60" s="2"/>
      <c r="SRS60" s="2"/>
      <c r="SRT60" s="2"/>
      <c r="SRU60" s="2"/>
      <c r="SRV60" s="2"/>
      <c r="SRW60" s="2"/>
      <c r="SRX60" s="2"/>
      <c r="SRY60" s="2"/>
      <c r="SRZ60" s="2"/>
      <c r="SSA60" s="2"/>
      <c r="SSB60" s="2"/>
      <c r="SSC60" s="2"/>
      <c r="SSD60" s="2"/>
      <c r="SSE60" s="2"/>
      <c r="SSF60" s="2"/>
      <c r="SSG60" s="2"/>
      <c r="SSH60" s="2"/>
      <c r="SSI60" s="2"/>
      <c r="SSJ60" s="2"/>
      <c r="SSK60" s="2"/>
      <c r="SSL60" s="2"/>
      <c r="SSM60" s="2"/>
      <c r="SSN60" s="2"/>
      <c r="SSO60" s="2"/>
      <c r="SSP60" s="2"/>
      <c r="SSQ60" s="2"/>
      <c r="SSR60" s="2"/>
      <c r="SSS60" s="2"/>
      <c r="SST60" s="2"/>
      <c r="SSU60" s="2"/>
      <c r="SSV60" s="2"/>
      <c r="SSW60" s="2"/>
      <c r="SSX60" s="2"/>
      <c r="SSY60" s="2"/>
      <c r="SSZ60" s="2"/>
      <c r="STA60" s="2"/>
      <c r="STB60" s="2"/>
      <c r="STC60" s="2"/>
      <c r="STD60" s="2"/>
      <c r="STE60" s="2"/>
      <c r="STF60" s="2"/>
      <c r="STG60" s="2"/>
      <c r="STH60" s="2"/>
      <c r="STI60" s="2"/>
      <c r="STJ60" s="2"/>
      <c r="STK60" s="2"/>
      <c r="STL60" s="2"/>
      <c r="STM60" s="2"/>
      <c r="STN60" s="2"/>
      <c r="STO60" s="2"/>
      <c r="STP60" s="2"/>
      <c r="STQ60" s="2"/>
      <c r="STR60" s="2"/>
      <c r="STS60" s="2"/>
      <c r="STT60" s="2"/>
      <c r="STU60" s="2"/>
      <c r="STV60" s="2"/>
      <c r="STW60" s="2"/>
      <c r="STX60" s="2"/>
      <c r="STY60" s="2"/>
      <c r="STZ60" s="2"/>
      <c r="SUA60" s="2"/>
      <c r="SUB60" s="2"/>
      <c r="SUC60" s="2"/>
      <c r="SUD60" s="2"/>
      <c r="SUE60" s="2"/>
      <c r="SUF60" s="2"/>
      <c r="SUG60" s="2"/>
      <c r="SUH60" s="2"/>
      <c r="SUI60" s="2"/>
      <c r="SUJ60" s="2"/>
      <c r="SUK60" s="2"/>
      <c r="SUL60" s="2"/>
      <c r="SUM60" s="2"/>
      <c r="SUN60" s="2"/>
      <c r="SUO60" s="2"/>
      <c r="SUP60" s="2"/>
      <c r="SUQ60" s="2"/>
      <c r="SUR60" s="2"/>
      <c r="SUS60" s="2"/>
      <c r="SUT60" s="2"/>
      <c r="SUU60" s="2"/>
      <c r="SUV60" s="2"/>
      <c r="SUW60" s="2"/>
      <c r="SUX60" s="2"/>
      <c r="SUY60" s="2"/>
      <c r="SUZ60" s="2"/>
      <c r="SVA60" s="2"/>
      <c r="SVB60" s="2"/>
      <c r="SVC60" s="2"/>
      <c r="SVD60" s="2"/>
      <c r="SVE60" s="2"/>
      <c r="SVF60" s="2"/>
      <c r="SVG60" s="2"/>
      <c r="SVH60" s="2"/>
      <c r="SVI60" s="2"/>
      <c r="SVJ60" s="2"/>
      <c r="SVK60" s="2"/>
      <c r="SVL60" s="2"/>
      <c r="SVM60" s="2"/>
      <c r="SVN60" s="2"/>
      <c r="SVO60" s="2"/>
      <c r="SVP60" s="2"/>
      <c r="SVQ60" s="2"/>
      <c r="SVR60" s="2"/>
      <c r="SVS60" s="2"/>
      <c r="SVT60" s="2"/>
      <c r="SVU60" s="2"/>
      <c r="SVV60" s="2"/>
      <c r="SVW60" s="2"/>
      <c r="SVX60" s="2"/>
      <c r="SVY60" s="2"/>
      <c r="SVZ60" s="2"/>
      <c r="SWA60" s="2"/>
      <c r="SWB60" s="2"/>
      <c r="SWC60" s="2"/>
      <c r="SWD60" s="2"/>
      <c r="SWE60" s="2"/>
      <c r="SWF60" s="2"/>
      <c r="SWG60" s="2"/>
      <c r="SWH60" s="2"/>
      <c r="SWI60" s="2"/>
      <c r="SWJ60" s="2"/>
      <c r="SWK60" s="2"/>
      <c r="SWL60" s="2"/>
      <c r="SWM60" s="2"/>
      <c r="SWN60" s="2"/>
      <c r="SWO60" s="2"/>
      <c r="SWP60" s="2"/>
      <c r="SWQ60" s="2"/>
      <c r="SWR60" s="2"/>
      <c r="SWS60" s="2"/>
      <c r="SWT60" s="2"/>
      <c r="SWU60" s="2"/>
      <c r="SWV60" s="2"/>
      <c r="SWW60" s="2"/>
      <c r="SWX60" s="2"/>
      <c r="SWY60" s="2"/>
      <c r="SWZ60" s="2"/>
      <c r="SXA60" s="2"/>
      <c r="SXB60" s="2"/>
      <c r="SXC60" s="2"/>
      <c r="SXD60" s="2"/>
      <c r="SXE60" s="2"/>
      <c r="SXF60" s="2"/>
      <c r="SXG60" s="2"/>
      <c r="SXH60" s="2"/>
      <c r="SXI60" s="2"/>
      <c r="SXJ60" s="2"/>
      <c r="SXK60" s="2"/>
      <c r="SXL60" s="2"/>
      <c r="SXM60" s="2"/>
      <c r="SXN60" s="2"/>
      <c r="SXO60" s="2"/>
      <c r="SXP60" s="2"/>
      <c r="SXQ60" s="2"/>
      <c r="SXR60" s="2"/>
      <c r="SXS60" s="2"/>
      <c r="SXT60" s="2"/>
      <c r="SXU60" s="2"/>
      <c r="SXV60" s="2"/>
      <c r="SXW60" s="2"/>
      <c r="SXX60" s="2"/>
      <c r="SXY60" s="2"/>
      <c r="SXZ60" s="2"/>
      <c r="SYA60" s="2"/>
      <c r="SYB60" s="2"/>
      <c r="SYC60" s="2"/>
      <c r="SYD60" s="2"/>
      <c r="SYE60" s="2"/>
      <c r="SYF60" s="2"/>
      <c r="SYG60" s="2"/>
      <c r="SYH60" s="2"/>
      <c r="SYI60" s="2"/>
      <c r="SYJ60" s="2"/>
      <c r="SYK60" s="2"/>
      <c r="SYL60" s="2"/>
      <c r="SYM60" s="2"/>
      <c r="SYN60" s="2"/>
      <c r="SYO60" s="2"/>
      <c r="SYP60" s="2"/>
      <c r="SYQ60" s="2"/>
      <c r="SYR60" s="2"/>
      <c r="SYS60" s="2"/>
      <c r="SYT60" s="2"/>
      <c r="SYU60" s="2"/>
      <c r="SYV60" s="2"/>
      <c r="SYW60" s="2"/>
      <c r="SYX60" s="2"/>
      <c r="SYY60" s="2"/>
      <c r="SYZ60" s="2"/>
      <c r="SZA60" s="2"/>
      <c r="SZB60" s="2"/>
      <c r="SZC60" s="2"/>
      <c r="SZD60" s="2"/>
      <c r="SZE60" s="2"/>
      <c r="SZF60" s="2"/>
      <c r="SZG60" s="2"/>
      <c r="SZH60" s="2"/>
      <c r="SZI60" s="2"/>
      <c r="SZJ60" s="2"/>
      <c r="SZK60" s="2"/>
      <c r="SZL60" s="2"/>
      <c r="SZM60" s="2"/>
      <c r="SZN60" s="2"/>
      <c r="SZO60" s="2"/>
      <c r="SZP60" s="2"/>
      <c r="SZQ60" s="2"/>
      <c r="SZR60" s="2"/>
      <c r="SZS60" s="2"/>
      <c r="SZT60" s="2"/>
      <c r="SZU60" s="2"/>
      <c r="SZV60" s="2"/>
      <c r="SZW60" s="2"/>
      <c r="SZX60" s="2"/>
      <c r="SZY60" s="2"/>
      <c r="SZZ60" s="2"/>
      <c r="TAA60" s="2"/>
      <c r="TAB60" s="2"/>
      <c r="TAC60" s="2"/>
      <c r="TAD60" s="2"/>
      <c r="TAE60" s="2"/>
      <c r="TAF60" s="2"/>
      <c r="TAG60" s="2"/>
      <c r="TAH60" s="2"/>
      <c r="TAI60" s="2"/>
      <c r="TAJ60" s="2"/>
      <c r="TAK60" s="2"/>
      <c r="TAL60" s="2"/>
      <c r="TAM60" s="2"/>
      <c r="TAN60" s="2"/>
      <c r="TAO60" s="2"/>
      <c r="TAP60" s="2"/>
      <c r="TAQ60" s="2"/>
      <c r="TAR60" s="2"/>
      <c r="TAS60" s="2"/>
      <c r="TAT60" s="2"/>
      <c r="TAU60" s="2"/>
      <c r="TAV60" s="2"/>
      <c r="TAW60" s="2"/>
      <c r="TAX60" s="2"/>
      <c r="TAY60" s="2"/>
      <c r="TAZ60" s="2"/>
      <c r="TBA60" s="2"/>
      <c r="TBB60" s="2"/>
      <c r="TBC60" s="2"/>
      <c r="TBD60" s="2"/>
      <c r="TBE60" s="2"/>
      <c r="TBF60" s="2"/>
      <c r="TBG60" s="2"/>
      <c r="TBH60" s="2"/>
      <c r="TBI60" s="2"/>
      <c r="TBJ60" s="2"/>
      <c r="TBK60" s="2"/>
      <c r="TBL60" s="2"/>
      <c r="TBM60" s="2"/>
      <c r="TBN60" s="2"/>
      <c r="TBO60" s="2"/>
      <c r="TBP60" s="2"/>
      <c r="TBQ60" s="2"/>
      <c r="TBR60" s="2"/>
      <c r="TBS60" s="2"/>
      <c r="TBT60" s="2"/>
      <c r="TBU60" s="2"/>
      <c r="TBV60" s="2"/>
      <c r="TBW60" s="2"/>
      <c r="TBX60" s="2"/>
      <c r="TBY60" s="2"/>
      <c r="TBZ60" s="2"/>
      <c r="TCA60" s="2"/>
      <c r="TCB60" s="2"/>
      <c r="TCC60" s="2"/>
      <c r="TCD60" s="2"/>
      <c r="TCE60" s="2"/>
      <c r="TCF60" s="2"/>
      <c r="TCG60" s="2"/>
      <c r="TCH60" s="2"/>
      <c r="TCI60" s="2"/>
      <c r="TCJ60" s="2"/>
      <c r="TCK60" s="2"/>
      <c r="TCL60" s="2"/>
      <c r="TCM60" s="2"/>
      <c r="TCN60" s="2"/>
      <c r="TCO60" s="2"/>
      <c r="TCP60" s="2"/>
      <c r="TCQ60" s="2"/>
      <c r="TCR60" s="2"/>
      <c r="TCS60" s="2"/>
      <c r="TCT60" s="2"/>
      <c r="TCU60" s="2"/>
      <c r="TCV60" s="2"/>
      <c r="TCW60" s="2"/>
      <c r="TCX60" s="2"/>
      <c r="TCY60" s="2"/>
      <c r="TCZ60" s="2"/>
      <c r="TDA60" s="2"/>
      <c r="TDB60" s="2"/>
      <c r="TDC60" s="2"/>
      <c r="TDD60" s="2"/>
      <c r="TDE60" s="2"/>
      <c r="TDF60" s="2"/>
      <c r="TDG60" s="2"/>
      <c r="TDH60" s="2"/>
      <c r="TDI60" s="2"/>
      <c r="TDJ60" s="2"/>
      <c r="TDK60" s="2"/>
      <c r="TDL60" s="2"/>
      <c r="TDM60" s="2"/>
      <c r="TDN60" s="2"/>
      <c r="TDO60" s="2"/>
      <c r="TDP60" s="2"/>
      <c r="TDQ60" s="2"/>
      <c r="TDR60" s="2"/>
      <c r="TDS60" s="2"/>
      <c r="TDT60" s="2"/>
      <c r="TDU60" s="2"/>
      <c r="TDV60" s="2"/>
      <c r="TDW60" s="2"/>
      <c r="TDX60" s="2"/>
      <c r="TDY60" s="2"/>
      <c r="TDZ60" s="2"/>
      <c r="TEA60" s="2"/>
      <c r="TEB60" s="2"/>
      <c r="TEC60" s="2"/>
      <c r="TED60" s="2"/>
      <c r="TEE60" s="2"/>
      <c r="TEF60" s="2"/>
      <c r="TEG60" s="2"/>
      <c r="TEH60" s="2"/>
      <c r="TEI60" s="2"/>
      <c r="TEJ60" s="2"/>
      <c r="TEK60" s="2"/>
      <c r="TEL60" s="2"/>
      <c r="TEM60" s="2"/>
      <c r="TEN60" s="2"/>
      <c r="TEO60" s="2"/>
      <c r="TEP60" s="2"/>
      <c r="TEQ60" s="2"/>
      <c r="TER60" s="2"/>
      <c r="TES60" s="2"/>
      <c r="TET60" s="2"/>
      <c r="TEU60" s="2"/>
      <c r="TEV60" s="2"/>
      <c r="TEW60" s="2"/>
      <c r="TEX60" s="2"/>
      <c r="TEY60" s="2"/>
      <c r="TEZ60" s="2"/>
      <c r="TFA60" s="2"/>
      <c r="TFB60" s="2"/>
      <c r="TFC60" s="2"/>
      <c r="TFD60" s="2"/>
      <c r="TFE60" s="2"/>
      <c r="TFF60" s="2"/>
      <c r="TFG60" s="2"/>
      <c r="TFH60" s="2"/>
      <c r="TFI60" s="2"/>
      <c r="TFJ60" s="2"/>
      <c r="TFK60" s="2"/>
      <c r="TFL60" s="2"/>
      <c r="TFM60" s="2"/>
      <c r="TFN60" s="2"/>
      <c r="TFO60" s="2"/>
      <c r="TFP60" s="2"/>
      <c r="TFQ60" s="2"/>
      <c r="TFR60" s="2"/>
      <c r="TFS60" s="2"/>
      <c r="TFT60" s="2"/>
      <c r="TFU60" s="2"/>
      <c r="TFV60" s="2"/>
      <c r="TFW60" s="2"/>
      <c r="TFX60" s="2"/>
      <c r="TFY60" s="2"/>
      <c r="TFZ60" s="2"/>
      <c r="TGA60" s="2"/>
      <c r="TGB60" s="2"/>
      <c r="TGC60" s="2"/>
      <c r="TGD60" s="2"/>
      <c r="TGE60" s="2"/>
      <c r="TGF60" s="2"/>
      <c r="TGG60" s="2"/>
      <c r="TGH60" s="2"/>
      <c r="TGI60" s="2"/>
      <c r="TGJ60" s="2"/>
      <c r="TGK60" s="2"/>
      <c r="TGL60" s="2"/>
      <c r="TGM60" s="2"/>
      <c r="TGN60" s="2"/>
      <c r="TGO60" s="2"/>
      <c r="TGP60" s="2"/>
      <c r="TGQ60" s="2"/>
      <c r="TGR60" s="2"/>
      <c r="TGS60" s="2"/>
      <c r="TGT60" s="2"/>
      <c r="TGU60" s="2"/>
      <c r="TGV60" s="2"/>
      <c r="TGW60" s="2"/>
      <c r="TGX60" s="2"/>
      <c r="TGY60" s="2"/>
      <c r="TGZ60" s="2"/>
      <c r="THA60" s="2"/>
      <c r="THB60" s="2"/>
      <c r="THC60" s="2"/>
      <c r="THD60" s="2"/>
      <c r="THE60" s="2"/>
      <c r="THF60" s="2"/>
      <c r="THG60" s="2"/>
      <c r="THH60" s="2"/>
      <c r="THI60" s="2"/>
      <c r="THJ60" s="2"/>
      <c r="THK60" s="2"/>
      <c r="THL60" s="2"/>
      <c r="THM60" s="2"/>
      <c r="THN60" s="2"/>
      <c r="THO60" s="2"/>
      <c r="THP60" s="2"/>
      <c r="THQ60" s="2"/>
      <c r="THR60" s="2"/>
      <c r="THS60" s="2"/>
      <c r="THT60" s="2"/>
      <c r="THU60" s="2"/>
      <c r="THV60" s="2"/>
      <c r="THW60" s="2"/>
      <c r="THX60" s="2"/>
      <c r="THY60" s="2"/>
      <c r="THZ60" s="2"/>
      <c r="TIA60" s="2"/>
      <c r="TIB60" s="2"/>
      <c r="TIC60" s="2"/>
      <c r="TID60" s="2"/>
      <c r="TIE60" s="2"/>
      <c r="TIF60" s="2"/>
      <c r="TIG60" s="2"/>
      <c r="TIH60" s="2"/>
      <c r="TII60" s="2"/>
      <c r="TIJ60" s="2"/>
      <c r="TIK60" s="2"/>
      <c r="TIL60" s="2"/>
      <c r="TIM60" s="2"/>
      <c r="TIN60" s="2"/>
      <c r="TIO60" s="2"/>
      <c r="TIP60" s="2"/>
      <c r="TIQ60" s="2"/>
      <c r="TIR60" s="2"/>
      <c r="TIS60" s="2"/>
      <c r="TIT60" s="2"/>
      <c r="TIU60" s="2"/>
      <c r="TIV60" s="2"/>
      <c r="TIW60" s="2"/>
      <c r="TIX60" s="2"/>
      <c r="TIY60" s="2"/>
      <c r="TIZ60" s="2"/>
      <c r="TJA60" s="2"/>
      <c r="TJB60" s="2"/>
      <c r="TJC60" s="2"/>
      <c r="TJD60" s="2"/>
      <c r="TJE60" s="2"/>
      <c r="TJF60" s="2"/>
      <c r="TJG60" s="2"/>
      <c r="TJH60" s="2"/>
      <c r="TJI60" s="2"/>
      <c r="TJJ60" s="2"/>
      <c r="TJK60" s="2"/>
      <c r="TJL60" s="2"/>
      <c r="TJM60" s="2"/>
      <c r="TJN60" s="2"/>
      <c r="TJO60" s="2"/>
      <c r="TJP60" s="2"/>
      <c r="TJQ60" s="2"/>
      <c r="TJR60" s="2"/>
      <c r="TJS60" s="2"/>
      <c r="TJT60" s="2"/>
      <c r="TJU60" s="2"/>
      <c r="TJV60" s="2"/>
      <c r="TJW60" s="2"/>
      <c r="TJX60" s="2"/>
      <c r="TJY60" s="2"/>
      <c r="TJZ60" s="2"/>
      <c r="TKA60" s="2"/>
      <c r="TKB60" s="2"/>
      <c r="TKC60" s="2"/>
      <c r="TKD60" s="2"/>
      <c r="TKE60" s="2"/>
      <c r="TKF60" s="2"/>
      <c r="TKG60" s="2"/>
      <c r="TKH60" s="2"/>
      <c r="TKI60" s="2"/>
      <c r="TKJ60" s="2"/>
      <c r="TKK60" s="2"/>
      <c r="TKL60" s="2"/>
      <c r="TKM60" s="2"/>
      <c r="TKN60" s="2"/>
      <c r="TKO60" s="2"/>
      <c r="TKP60" s="2"/>
      <c r="TKQ60" s="2"/>
      <c r="TKR60" s="2"/>
      <c r="TKS60" s="2"/>
      <c r="TKT60" s="2"/>
      <c r="TKU60" s="2"/>
      <c r="TKV60" s="2"/>
      <c r="TKW60" s="2"/>
      <c r="TKX60" s="2"/>
      <c r="TKY60" s="2"/>
      <c r="TKZ60" s="2"/>
      <c r="TLA60" s="2"/>
      <c r="TLB60" s="2"/>
      <c r="TLC60" s="2"/>
      <c r="TLD60" s="2"/>
      <c r="TLE60" s="2"/>
      <c r="TLF60" s="2"/>
      <c r="TLG60" s="2"/>
      <c r="TLH60" s="2"/>
      <c r="TLI60" s="2"/>
      <c r="TLJ60" s="2"/>
      <c r="TLK60" s="2"/>
      <c r="TLL60" s="2"/>
      <c r="TLM60" s="2"/>
      <c r="TLN60" s="2"/>
      <c r="TLO60" s="2"/>
      <c r="TLP60" s="2"/>
      <c r="TLQ60" s="2"/>
      <c r="TLR60" s="2"/>
      <c r="TLS60" s="2"/>
      <c r="TLT60" s="2"/>
      <c r="TLU60" s="2"/>
      <c r="TLV60" s="2"/>
      <c r="TLW60" s="2"/>
      <c r="TLX60" s="2"/>
      <c r="TLY60" s="2"/>
      <c r="TLZ60" s="2"/>
      <c r="TMA60" s="2"/>
      <c r="TMB60" s="2"/>
      <c r="TMC60" s="2"/>
      <c r="TMD60" s="2"/>
      <c r="TME60" s="2"/>
      <c r="TMF60" s="2"/>
      <c r="TMG60" s="2"/>
      <c r="TMH60" s="2"/>
      <c r="TMI60" s="2"/>
      <c r="TMJ60" s="2"/>
      <c r="TMK60" s="2"/>
      <c r="TML60" s="2"/>
      <c r="TMM60" s="2"/>
      <c r="TMN60" s="2"/>
      <c r="TMO60" s="2"/>
      <c r="TMP60" s="2"/>
      <c r="TMQ60" s="2"/>
      <c r="TMR60" s="2"/>
      <c r="TMS60" s="2"/>
      <c r="TMT60" s="2"/>
      <c r="TMU60" s="2"/>
      <c r="TMV60" s="2"/>
      <c r="TMW60" s="2"/>
      <c r="TMX60" s="2"/>
      <c r="TMY60" s="2"/>
      <c r="TMZ60" s="2"/>
      <c r="TNA60" s="2"/>
      <c r="TNB60" s="2"/>
      <c r="TNC60" s="2"/>
      <c r="TND60" s="2"/>
      <c r="TNE60" s="2"/>
      <c r="TNF60" s="2"/>
      <c r="TNG60" s="2"/>
      <c r="TNH60" s="2"/>
      <c r="TNI60" s="2"/>
      <c r="TNJ60" s="2"/>
      <c r="TNK60" s="2"/>
      <c r="TNL60" s="2"/>
      <c r="TNM60" s="2"/>
      <c r="TNN60" s="2"/>
      <c r="TNO60" s="2"/>
      <c r="TNP60" s="2"/>
      <c r="TNQ60" s="2"/>
      <c r="TNR60" s="2"/>
      <c r="TNS60" s="2"/>
      <c r="TNT60" s="2"/>
      <c r="TNU60" s="2"/>
      <c r="TNV60" s="2"/>
      <c r="TNW60" s="2"/>
      <c r="TNX60" s="2"/>
      <c r="TNY60" s="2"/>
      <c r="TNZ60" s="2"/>
      <c r="TOA60" s="2"/>
      <c r="TOB60" s="2"/>
      <c r="TOC60" s="2"/>
      <c r="TOD60" s="2"/>
      <c r="TOE60" s="2"/>
      <c r="TOF60" s="2"/>
      <c r="TOG60" s="2"/>
      <c r="TOH60" s="2"/>
      <c r="TOI60" s="2"/>
      <c r="TOJ60" s="2"/>
      <c r="TOK60" s="2"/>
      <c r="TOL60" s="2"/>
      <c r="TOM60" s="2"/>
      <c r="TON60" s="2"/>
      <c r="TOO60" s="2"/>
      <c r="TOP60" s="2"/>
      <c r="TOQ60" s="2"/>
      <c r="TOR60" s="2"/>
      <c r="TOS60" s="2"/>
      <c r="TOT60" s="2"/>
      <c r="TOU60" s="2"/>
      <c r="TOV60" s="2"/>
      <c r="TOW60" s="2"/>
      <c r="TOX60" s="2"/>
      <c r="TOY60" s="2"/>
      <c r="TOZ60" s="2"/>
      <c r="TPA60" s="2"/>
      <c r="TPB60" s="2"/>
      <c r="TPC60" s="2"/>
      <c r="TPD60" s="2"/>
      <c r="TPE60" s="2"/>
      <c r="TPF60" s="2"/>
      <c r="TPG60" s="2"/>
      <c r="TPH60" s="2"/>
      <c r="TPI60" s="2"/>
      <c r="TPJ60" s="2"/>
      <c r="TPK60" s="2"/>
      <c r="TPL60" s="2"/>
      <c r="TPM60" s="2"/>
      <c r="TPN60" s="2"/>
      <c r="TPO60" s="2"/>
      <c r="TPP60" s="2"/>
      <c r="TPQ60" s="2"/>
      <c r="TPR60" s="2"/>
      <c r="TPS60" s="2"/>
      <c r="TPT60" s="2"/>
      <c r="TPU60" s="2"/>
      <c r="TPV60" s="2"/>
      <c r="TPW60" s="2"/>
      <c r="TPX60" s="2"/>
      <c r="TPY60" s="2"/>
      <c r="TPZ60" s="2"/>
      <c r="TQA60" s="2"/>
      <c r="TQB60" s="2"/>
      <c r="TQC60" s="2"/>
      <c r="TQD60" s="2"/>
      <c r="TQE60" s="2"/>
      <c r="TQF60" s="2"/>
      <c r="TQG60" s="2"/>
      <c r="TQH60" s="2"/>
      <c r="TQI60" s="2"/>
      <c r="TQJ60" s="2"/>
      <c r="TQK60" s="2"/>
      <c r="TQL60" s="2"/>
      <c r="TQM60" s="2"/>
      <c r="TQN60" s="2"/>
      <c r="TQO60" s="2"/>
      <c r="TQP60" s="2"/>
      <c r="TQQ60" s="2"/>
      <c r="TQR60" s="2"/>
      <c r="TQS60" s="2"/>
      <c r="TQT60" s="2"/>
      <c r="TQU60" s="2"/>
      <c r="TQV60" s="2"/>
      <c r="TQW60" s="2"/>
      <c r="TQX60" s="2"/>
      <c r="TQY60" s="2"/>
      <c r="TQZ60" s="2"/>
      <c r="TRA60" s="2"/>
      <c r="TRB60" s="2"/>
      <c r="TRC60" s="2"/>
      <c r="TRD60" s="2"/>
      <c r="TRE60" s="2"/>
      <c r="TRF60" s="2"/>
      <c r="TRG60" s="2"/>
      <c r="TRH60" s="2"/>
      <c r="TRI60" s="2"/>
      <c r="TRJ60" s="2"/>
      <c r="TRK60" s="2"/>
      <c r="TRL60" s="2"/>
      <c r="TRM60" s="2"/>
      <c r="TRN60" s="2"/>
      <c r="TRO60" s="2"/>
      <c r="TRP60" s="2"/>
      <c r="TRQ60" s="2"/>
      <c r="TRR60" s="2"/>
      <c r="TRS60" s="2"/>
      <c r="TRT60" s="2"/>
      <c r="TRU60" s="2"/>
      <c r="TRV60" s="2"/>
      <c r="TRW60" s="2"/>
      <c r="TRX60" s="2"/>
      <c r="TRY60" s="2"/>
      <c r="TRZ60" s="2"/>
      <c r="TSA60" s="2"/>
      <c r="TSB60" s="2"/>
      <c r="TSC60" s="2"/>
      <c r="TSD60" s="2"/>
      <c r="TSE60" s="2"/>
      <c r="TSF60" s="2"/>
      <c r="TSG60" s="2"/>
      <c r="TSH60" s="2"/>
      <c r="TSI60" s="2"/>
      <c r="TSJ60" s="2"/>
      <c r="TSK60" s="2"/>
      <c r="TSL60" s="2"/>
      <c r="TSM60" s="2"/>
      <c r="TSN60" s="2"/>
      <c r="TSO60" s="2"/>
      <c r="TSP60" s="2"/>
      <c r="TSQ60" s="2"/>
      <c r="TSR60" s="2"/>
      <c r="TSS60" s="2"/>
      <c r="TST60" s="2"/>
      <c r="TSU60" s="2"/>
      <c r="TSV60" s="2"/>
      <c r="TSW60" s="2"/>
      <c r="TSX60" s="2"/>
      <c r="TSY60" s="2"/>
      <c r="TSZ60" s="2"/>
      <c r="TTA60" s="2"/>
      <c r="TTB60" s="2"/>
      <c r="TTC60" s="2"/>
      <c r="TTD60" s="2"/>
      <c r="TTE60" s="2"/>
      <c r="TTF60" s="2"/>
      <c r="TTG60" s="2"/>
      <c r="TTH60" s="2"/>
      <c r="TTI60" s="2"/>
      <c r="TTJ60" s="2"/>
      <c r="TTK60" s="2"/>
      <c r="TTL60" s="2"/>
      <c r="TTM60" s="2"/>
      <c r="TTN60" s="2"/>
      <c r="TTO60" s="2"/>
      <c r="TTP60" s="2"/>
      <c r="TTQ60" s="2"/>
      <c r="TTR60" s="2"/>
      <c r="TTS60" s="2"/>
      <c r="TTT60" s="2"/>
      <c r="TTU60" s="2"/>
      <c r="TTV60" s="2"/>
      <c r="TTW60" s="2"/>
      <c r="TTX60" s="2"/>
      <c r="TTY60" s="2"/>
      <c r="TTZ60" s="2"/>
      <c r="TUA60" s="2"/>
      <c r="TUB60" s="2"/>
      <c r="TUC60" s="2"/>
      <c r="TUD60" s="2"/>
      <c r="TUE60" s="2"/>
      <c r="TUF60" s="2"/>
      <c r="TUG60" s="2"/>
      <c r="TUH60" s="2"/>
      <c r="TUI60" s="2"/>
      <c r="TUJ60" s="2"/>
      <c r="TUK60" s="2"/>
      <c r="TUL60" s="2"/>
      <c r="TUM60" s="2"/>
      <c r="TUN60" s="2"/>
      <c r="TUO60" s="2"/>
      <c r="TUP60" s="2"/>
      <c r="TUQ60" s="2"/>
      <c r="TUR60" s="2"/>
      <c r="TUS60" s="2"/>
      <c r="TUT60" s="2"/>
      <c r="TUU60" s="2"/>
      <c r="TUV60" s="2"/>
      <c r="TUW60" s="2"/>
      <c r="TUX60" s="2"/>
      <c r="TUY60" s="2"/>
      <c r="TUZ60" s="2"/>
      <c r="TVA60" s="2"/>
      <c r="TVB60" s="2"/>
      <c r="TVC60" s="2"/>
      <c r="TVD60" s="2"/>
      <c r="TVE60" s="2"/>
      <c r="TVF60" s="2"/>
      <c r="TVG60" s="2"/>
      <c r="TVH60" s="2"/>
      <c r="TVI60" s="2"/>
      <c r="TVJ60" s="2"/>
      <c r="TVK60" s="2"/>
      <c r="TVL60" s="2"/>
      <c r="TVM60" s="2"/>
      <c r="TVN60" s="2"/>
      <c r="TVO60" s="2"/>
      <c r="TVP60" s="2"/>
      <c r="TVQ60" s="2"/>
      <c r="TVR60" s="2"/>
      <c r="TVS60" s="2"/>
      <c r="TVT60" s="2"/>
      <c r="TVU60" s="2"/>
      <c r="TVV60" s="2"/>
      <c r="TVW60" s="2"/>
      <c r="TVX60" s="2"/>
      <c r="TVY60" s="2"/>
      <c r="TVZ60" s="2"/>
      <c r="TWA60" s="2"/>
      <c r="TWB60" s="2"/>
      <c r="TWC60" s="2"/>
      <c r="TWD60" s="2"/>
      <c r="TWE60" s="2"/>
      <c r="TWF60" s="2"/>
      <c r="TWG60" s="2"/>
      <c r="TWH60" s="2"/>
      <c r="TWI60" s="2"/>
      <c r="TWJ60" s="2"/>
      <c r="TWK60" s="2"/>
      <c r="TWL60" s="2"/>
      <c r="TWM60" s="2"/>
      <c r="TWN60" s="2"/>
      <c r="TWO60" s="2"/>
      <c r="TWP60" s="2"/>
      <c r="TWQ60" s="2"/>
      <c r="TWR60" s="2"/>
      <c r="TWS60" s="2"/>
      <c r="TWT60" s="2"/>
      <c r="TWU60" s="2"/>
      <c r="TWV60" s="2"/>
      <c r="TWW60" s="2"/>
      <c r="TWX60" s="2"/>
      <c r="TWY60" s="2"/>
      <c r="TWZ60" s="2"/>
      <c r="TXA60" s="2"/>
      <c r="TXB60" s="2"/>
      <c r="TXC60" s="2"/>
      <c r="TXD60" s="2"/>
      <c r="TXE60" s="2"/>
      <c r="TXF60" s="2"/>
      <c r="TXG60" s="2"/>
      <c r="TXH60" s="2"/>
      <c r="TXI60" s="2"/>
      <c r="TXJ60" s="2"/>
      <c r="TXK60" s="2"/>
      <c r="TXL60" s="2"/>
      <c r="TXM60" s="2"/>
      <c r="TXN60" s="2"/>
      <c r="TXO60" s="2"/>
      <c r="TXP60" s="2"/>
      <c r="TXQ60" s="2"/>
      <c r="TXR60" s="2"/>
      <c r="TXS60" s="2"/>
      <c r="TXT60" s="2"/>
      <c r="TXU60" s="2"/>
      <c r="TXV60" s="2"/>
      <c r="TXW60" s="2"/>
      <c r="TXX60" s="2"/>
      <c r="TXY60" s="2"/>
      <c r="TXZ60" s="2"/>
      <c r="TYA60" s="2"/>
      <c r="TYB60" s="2"/>
      <c r="TYC60" s="2"/>
      <c r="TYD60" s="2"/>
      <c r="TYE60" s="2"/>
      <c r="TYF60" s="2"/>
      <c r="TYG60" s="2"/>
      <c r="TYH60" s="2"/>
      <c r="TYI60" s="2"/>
      <c r="TYJ60" s="2"/>
      <c r="TYK60" s="2"/>
      <c r="TYL60" s="2"/>
      <c r="TYM60" s="2"/>
      <c r="TYN60" s="2"/>
      <c r="TYO60" s="2"/>
      <c r="TYP60" s="2"/>
      <c r="TYQ60" s="2"/>
      <c r="TYR60" s="2"/>
      <c r="TYS60" s="2"/>
      <c r="TYT60" s="2"/>
      <c r="TYU60" s="2"/>
      <c r="TYV60" s="2"/>
      <c r="TYW60" s="2"/>
      <c r="TYX60" s="2"/>
      <c r="TYY60" s="2"/>
      <c r="TYZ60" s="2"/>
      <c r="TZA60" s="2"/>
      <c r="TZB60" s="2"/>
      <c r="TZC60" s="2"/>
      <c r="TZD60" s="2"/>
      <c r="TZE60" s="2"/>
      <c r="TZF60" s="2"/>
      <c r="TZG60" s="2"/>
      <c r="TZH60" s="2"/>
      <c r="TZI60" s="2"/>
      <c r="TZJ60" s="2"/>
      <c r="TZK60" s="2"/>
      <c r="TZL60" s="2"/>
      <c r="TZM60" s="2"/>
      <c r="TZN60" s="2"/>
      <c r="TZO60" s="2"/>
      <c r="TZP60" s="2"/>
      <c r="TZQ60" s="2"/>
      <c r="TZR60" s="2"/>
      <c r="TZS60" s="2"/>
      <c r="TZT60" s="2"/>
      <c r="TZU60" s="2"/>
      <c r="TZV60" s="2"/>
      <c r="TZW60" s="2"/>
      <c r="TZX60" s="2"/>
      <c r="TZY60" s="2"/>
      <c r="TZZ60" s="2"/>
      <c r="UAA60" s="2"/>
      <c r="UAB60" s="2"/>
      <c r="UAC60" s="2"/>
      <c r="UAD60" s="2"/>
      <c r="UAE60" s="2"/>
      <c r="UAF60" s="2"/>
      <c r="UAG60" s="2"/>
      <c r="UAH60" s="2"/>
      <c r="UAI60" s="2"/>
      <c r="UAJ60" s="2"/>
      <c r="UAK60" s="2"/>
      <c r="UAL60" s="2"/>
      <c r="UAM60" s="2"/>
      <c r="UAN60" s="2"/>
      <c r="UAO60" s="2"/>
      <c r="UAP60" s="2"/>
      <c r="UAQ60" s="2"/>
      <c r="UAR60" s="2"/>
      <c r="UAS60" s="2"/>
      <c r="UAT60" s="2"/>
      <c r="UAU60" s="2"/>
      <c r="UAV60" s="2"/>
      <c r="UAW60" s="2"/>
      <c r="UAX60" s="2"/>
      <c r="UAY60" s="2"/>
      <c r="UAZ60" s="2"/>
      <c r="UBA60" s="2"/>
      <c r="UBB60" s="2"/>
      <c r="UBC60" s="2"/>
      <c r="UBD60" s="2"/>
      <c r="UBE60" s="2"/>
      <c r="UBF60" s="2"/>
      <c r="UBG60" s="2"/>
      <c r="UBH60" s="2"/>
      <c r="UBI60" s="2"/>
      <c r="UBJ60" s="2"/>
      <c r="UBK60" s="2"/>
      <c r="UBL60" s="2"/>
      <c r="UBM60" s="2"/>
      <c r="UBN60" s="2"/>
      <c r="UBO60" s="2"/>
      <c r="UBP60" s="2"/>
      <c r="UBQ60" s="2"/>
      <c r="UBR60" s="2"/>
      <c r="UBS60" s="2"/>
      <c r="UBT60" s="2"/>
      <c r="UBU60" s="2"/>
      <c r="UBV60" s="2"/>
      <c r="UBW60" s="2"/>
      <c r="UBX60" s="2"/>
      <c r="UBY60" s="2"/>
      <c r="UBZ60" s="2"/>
      <c r="UCA60" s="2"/>
      <c r="UCB60" s="2"/>
      <c r="UCC60" s="2"/>
      <c r="UCD60" s="2"/>
      <c r="UCE60" s="2"/>
      <c r="UCF60" s="2"/>
      <c r="UCG60" s="2"/>
      <c r="UCH60" s="2"/>
      <c r="UCI60" s="2"/>
      <c r="UCJ60" s="2"/>
      <c r="UCK60" s="2"/>
      <c r="UCL60" s="2"/>
      <c r="UCM60" s="2"/>
      <c r="UCN60" s="2"/>
      <c r="UCO60" s="2"/>
      <c r="UCP60" s="2"/>
      <c r="UCQ60" s="2"/>
      <c r="UCR60" s="2"/>
      <c r="UCS60" s="2"/>
      <c r="UCT60" s="2"/>
      <c r="UCU60" s="2"/>
      <c r="UCV60" s="2"/>
      <c r="UCW60" s="2"/>
      <c r="UCX60" s="2"/>
      <c r="UCY60" s="2"/>
      <c r="UCZ60" s="2"/>
      <c r="UDA60" s="2"/>
      <c r="UDB60" s="2"/>
      <c r="UDC60" s="2"/>
      <c r="UDD60" s="2"/>
      <c r="UDE60" s="2"/>
      <c r="UDF60" s="2"/>
      <c r="UDG60" s="2"/>
      <c r="UDH60" s="2"/>
      <c r="UDI60" s="2"/>
      <c r="UDJ60" s="2"/>
      <c r="UDK60" s="2"/>
      <c r="UDL60" s="2"/>
      <c r="UDM60" s="2"/>
      <c r="UDN60" s="2"/>
      <c r="UDO60" s="2"/>
      <c r="UDP60" s="2"/>
      <c r="UDQ60" s="2"/>
      <c r="UDR60" s="2"/>
      <c r="UDS60" s="2"/>
      <c r="UDT60" s="2"/>
      <c r="UDU60" s="2"/>
      <c r="UDV60" s="2"/>
      <c r="UDW60" s="2"/>
      <c r="UDX60" s="2"/>
      <c r="UDY60" s="2"/>
      <c r="UDZ60" s="2"/>
      <c r="UEA60" s="2"/>
      <c r="UEB60" s="2"/>
      <c r="UEC60" s="2"/>
      <c r="UED60" s="2"/>
      <c r="UEE60" s="2"/>
      <c r="UEF60" s="2"/>
      <c r="UEG60" s="2"/>
      <c r="UEH60" s="2"/>
      <c r="UEI60" s="2"/>
      <c r="UEJ60" s="2"/>
      <c r="UEK60" s="2"/>
      <c r="UEL60" s="2"/>
      <c r="UEM60" s="2"/>
      <c r="UEN60" s="2"/>
      <c r="UEO60" s="2"/>
      <c r="UEP60" s="2"/>
      <c r="UEQ60" s="2"/>
      <c r="UER60" s="2"/>
      <c r="UES60" s="2"/>
      <c r="UET60" s="2"/>
      <c r="UEU60" s="2"/>
      <c r="UEV60" s="2"/>
      <c r="UEW60" s="2"/>
      <c r="UEX60" s="2"/>
      <c r="UEY60" s="2"/>
      <c r="UEZ60" s="2"/>
      <c r="UFA60" s="2"/>
      <c r="UFB60" s="2"/>
      <c r="UFC60" s="2"/>
      <c r="UFD60" s="2"/>
      <c r="UFE60" s="2"/>
      <c r="UFF60" s="2"/>
      <c r="UFG60" s="2"/>
      <c r="UFH60" s="2"/>
      <c r="UFI60" s="2"/>
      <c r="UFJ60" s="2"/>
      <c r="UFK60" s="2"/>
      <c r="UFL60" s="2"/>
      <c r="UFM60" s="2"/>
      <c r="UFN60" s="2"/>
      <c r="UFO60" s="2"/>
      <c r="UFP60" s="2"/>
      <c r="UFQ60" s="2"/>
      <c r="UFR60" s="2"/>
      <c r="UFS60" s="2"/>
      <c r="UFT60" s="2"/>
      <c r="UFU60" s="2"/>
      <c r="UFV60" s="2"/>
      <c r="UFW60" s="2"/>
      <c r="UFX60" s="2"/>
      <c r="UFY60" s="2"/>
      <c r="UFZ60" s="2"/>
      <c r="UGA60" s="2"/>
      <c r="UGB60" s="2"/>
      <c r="UGC60" s="2"/>
      <c r="UGD60" s="2"/>
      <c r="UGE60" s="2"/>
      <c r="UGF60" s="2"/>
      <c r="UGG60" s="2"/>
      <c r="UGH60" s="2"/>
      <c r="UGI60" s="2"/>
      <c r="UGJ60" s="2"/>
      <c r="UGK60" s="2"/>
      <c r="UGL60" s="2"/>
      <c r="UGM60" s="2"/>
      <c r="UGN60" s="2"/>
      <c r="UGO60" s="2"/>
      <c r="UGP60" s="2"/>
      <c r="UGQ60" s="2"/>
      <c r="UGR60" s="2"/>
      <c r="UGS60" s="2"/>
      <c r="UGT60" s="2"/>
      <c r="UGU60" s="2"/>
      <c r="UGV60" s="2"/>
      <c r="UGW60" s="2"/>
      <c r="UGX60" s="2"/>
      <c r="UGY60" s="2"/>
      <c r="UGZ60" s="2"/>
      <c r="UHA60" s="2"/>
      <c r="UHB60" s="2"/>
      <c r="UHC60" s="2"/>
      <c r="UHD60" s="2"/>
      <c r="UHE60" s="2"/>
      <c r="UHF60" s="2"/>
      <c r="UHG60" s="2"/>
      <c r="UHH60" s="2"/>
      <c r="UHI60" s="2"/>
      <c r="UHJ60" s="2"/>
      <c r="UHK60" s="2"/>
      <c r="UHL60" s="2"/>
      <c r="UHM60" s="2"/>
      <c r="UHN60" s="2"/>
      <c r="UHO60" s="2"/>
      <c r="UHP60" s="2"/>
      <c r="UHQ60" s="2"/>
      <c r="UHR60" s="2"/>
      <c r="UHS60" s="2"/>
      <c r="UHT60" s="2"/>
      <c r="UHU60" s="2"/>
      <c r="UHV60" s="2"/>
      <c r="UHW60" s="2"/>
      <c r="UHX60" s="2"/>
      <c r="UHY60" s="2"/>
      <c r="UHZ60" s="2"/>
      <c r="UIA60" s="2"/>
      <c r="UIB60" s="2"/>
      <c r="UIC60" s="2"/>
      <c r="UID60" s="2"/>
      <c r="UIE60" s="2"/>
      <c r="UIF60" s="2"/>
      <c r="UIG60" s="2"/>
      <c r="UIH60" s="2"/>
      <c r="UII60" s="2"/>
      <c r="UIJ60" s="2"/>
      <c r="UIK60" s="2"/>
      <c r="UIL60" s="2"/>
      <c r="UIM60" s="2"/>
      <c r="UIN60" s="2"/>
      <c r="UIO60" s="2"/>
      <c r="UIP60" s="2"/>
      <c r="UIQ60" s="2"/>
      <c r="UIR60" s="2"/>
      <c r="UIS60" s="2"/>
      <c r="UIT60" s="2"/>
      <c r="UIU60" s="2"/>
      <c r="UIV60" s="2"/>
      <c r="UIW60" s="2"/>
      <c r="UIX60" s="2"/>
      <c r="UIY60" s="2"/>
      <c r="UIZ60" s="2"/>
      <c r="UJA60" s="2"/>
      <c r="UJB60" s="2"/>
      <c r="UJC60" s="2"/>
      <c r="UJD60" s="2"/>
      <c r="UJE60" s="2"/>
      <c r="UJF60" s="2"/>
      <c r="UJG60" s="2"/>
      <c r="UJH60" s="2"/>
      <c r="UJI60" s="2"/>
      <c r="UJJ60" s="2"/>
      <c r="UJK60" s="2"/>
      <c r="UJL60" s="2"/>
      <c r="UJM60" s="2"/>
      <c r="UJN60" s="2"/>
      <c r="UJO60" s="2"/>
      <c r="UJP60" s="2"/>
      <c r="UJQ60" s="2"/>
      <c r="UJR60" s="2"/>
      <c r="UJS60" s="2"/>
      <c r="UJT60" s="2"/>
      <c r="UJU60" s="2"/>
      <c r="UJV60" s="2"/>
      <c r="UJW60" s="2"/>
      <c r="UJX60" s="2"/>
      <c r="UJY60" s="2"/>
      <c r="UJZ60" s="2"/>
      <c r="UKA60" s="2"/>
      <c r="UKB60" s="2"/>
      <c r="UKC60" s="2"/>
      <c r="UKD60" s="2"/>
      <c r="UKE60" s="2"/>
      <c r="UKF60" s="2"/>
      <c r="UKG60" s="2"/>
      <c r="UKH60" s="2"/>
      <c r="UKI60" s="2"/>
      <c r="UKJ60" s="2"/>
      <c r="UKK60" s="2"/>
      <c r="UKL60" s="2"/>
      <c r="UKM60" s="2"/>
      <c r="UKN60" s="2"/>
      <c r="UKO60" s="2"/>
      <c r="UKP60" s="2"/>
      <c r="UKQ60" s="2"/>
      <c r="UKR60" s="2"/>
      <c r="UKS60" s="2"/>
      <c r="UKT60" s="2"/>
      <c r="UKU60" s="2"/>
      <c r="UKV60" s="2"/>
      <c r="UKW60" s="2"/>
      <c r="UKX60" s="2"/>
      <c r="UKY60" s="2"/>
      <c r="UKZ60" s="2"/>
      <c r="ULA60" s="2"/>
      <c r="ULB60" s="2"/>
      <c r="ULC60" s="2"/>
      <c r="ULD60" s="2"/>
      <c r="ULE60" s="2"/>
      <c r="ULF60" s="2"/>
      <c r="ULG60" s="2"/>
      <c r="ULH60" s="2"/>
      <c r="ULI60" s="2"/>
      <c r="ULJ60" s="2"/>
      <c r="ULK60" s="2"/>
      <c r="ULL60" s="2"/>
      <c r="ULM60" s="2"/>
      <c r="ULN60" s="2"/>
      <c r="ULO60" s="2"/>
      <c r="ULP60" s="2"/>
      <c r="ULQ60" s="2"/>
      <c r="ULR60" s="2"/>
      <c r="ULS60" s="2"/>
      <c r="ULT60" s="2"/>
      <c r="ULU60" s="2"/>
      <c r="ULV60" s="2"/>
      <c r="ULW60" s="2"/>
      <c r="ULX60" s="2"/>
      <c r="ULY60" s="2"/>
      <c r="ULZ60" s="2"/>
      <c r="UMA60" s="2"/>
      <c r="UMB60" s="2"/>
      <c r="UMC60" s="2"/>
      <c r="UMD60" s="2"/>
      <c r="UME60" s="2"/>
      <c r="UMF60" s="2"/>
      <c r="UMG60" s="2"/>
      <c r="UMH60" s="2"/>
      <c r="UMI60" s="2"/>
      <c r="UMJ60" s="2"/>
      <c r="UMK60" s="2"/>
      <c r="UML60" s="2"/>
      <c r="UMM60" s="2"/>
      <c r="UMN60" s="2"/>
      <c r="UMO60" s="2"/>
      <c r="UMP60" s="2"/>
      <c r="UMQ60" s="2"/>
      <c r="UMR60" s="2"/>
      <c r="UMS60" s="2"/>
      <c r="UMT60" s="2"/>
      <c r="UMU60" s="2"/>
      <c r="UMV60" s="2"/>
      <c r="UMW60" s="2"/>
      <c r="UMX60" s="2"/>
      <c r="UMY60" s="2"/>
      <c r="UMZ60" s="2"/>
      <c r="UNA60" s="2"/>
      <c r="UNB60" s="2"/>
      <c r="UNC60" s="2"/>
      <c r="UND60" s="2"/>
      <c r="UNE60" s="2"/>
      <c r="UNF60" s="2"/>
      <c r="UNG60" s="2"/>
      <c r="UNH60" s="2"/>
      <c r="UNI60" s="2"/>
      <c r="UNJ60" s="2"/>
      <c r="UNK60" s="2"/>
      <c r="UNL60" s="2"/>
      <c r="UNM60" s="2"/>
      <c r="UNN60" s="2"/>
      <c r="UNO60" s="2"/>
      <c r="UNP60" s="2"/>
      <c r="UNQ60" s="2"/>
      <c r="UNR60" s="2"/>
      <c r="UNS60" s="2"/>
      <c r="UNT60" s="2"/>
      <c r="UNU60" s="2"/>
      <c r="UNV60" s="2"/>
      <c r="UNW60" s="2"/>
      <c r="UNX60" s="2"/>
      <c r="UNY60" s="2"/>
      <c r="UNZ60" s="2"/>
      <c r="UOA60" s="2"/>
      <c r="UOB60" s="2"/>
      <c r="UOC60" s="2"/>
      <c r="UOD60" s="2"/>
      <c r="UOE60" s="2"/>
      <c r="UOF60" s="2"/>
      <c r="UOG60" s="2"/>
      <c r="UOH60" s="2"/>
      <c r="UOI60" s="2"/>
      <c r="UOJ60" s="2"/>
      <c r="UOK60" s="2"/>
      <c r="UOL60" s="2"/>
      <c r="UOM60" s="2"/>
      <c r="UON60" s="2"/>
      <c r="UOO60" s="2"/>
      <c r="UOP60" s="2"/>
      <c r="UOQ60" s="2"/>
      <c r="UOR60" s="2"/>
      <c r="UOS60" s="2"/>
      <c r="UOT60" s="2"/>
      <c r="UOU60" s="2"/>
      <c r="UOV60" s="2"/>
      <c r="UOW60" s="2"/>
      <c r="UOX60" s="2"/>
      <c r="UOY60" s="2"/>
      <c r="UOZ60" s="2"/>
      <c r="UPA60" s="2"/>
      <c r="UPB60" s="2"/>
      <c r="UPC60" s="2"/>
      <c r="UPD60" s="2"/>
      <c r="UPE60" s="2"/>
      <c r="UPF60" s="2"/>
      <c r="UPG60" s="2"/>
      <c r="UPH60" s="2"/>
      <c r="UPI60" s="2"/>
      <c r="UPJ60" s="2"/>
      <c r="UPK60" s="2"/>
      <c r="UPL60" s="2"/>
      <c r="UPM60" s="2"/>
      <c r="UPN60" s="2"/>
      <c r="UPO60" s="2"/>
      <c r="UPP60" s="2"/>
      <c r="UPQ60" s="2"/>
      <c r="UPR60" s="2"/>
      <c r="UPS60" s="2"/>
      <c r="UPT60" s="2"/>
      <c r="UPU60" s="2"/>
      <c r="UPV60" s="2"/>
      <c r="UPW60" s="2"/>
      <c r="UPX60" s="2"/>
      <c r="UPY60" s="2"/>
      <c r="UPZ60" s="2"/>
      <c r="UQA60" s="2"/>
      <c r="UQB60" s="2"/>
      <c r="UQC60" s="2"/>
      <c r="UQD60" s="2"/>
      <c r="UQE60" s="2"/>
      <c r="UQF60" s="2"/>
      <c r="UQG60" s="2"/>
      <c r="UQH60" s="2"/>
      <c r="UQI60" s="2"/>
      <c r="UQJ60" s="2"/>
      <c r="UQK60" s="2"/>
      <c r="UQL60" s="2"/>
      <c r="UQM60" s="2"/>
      <c r="UQN60" s="2"/>
      <c r="UQO60" s="2"/>
      <c r="UQP60" s="2"/>
      <c r="UQQ60" s="2"/>
      <c r="UQR60" s="2"/>
      <c r="UQS60" s="2"/>
      <c r="UQT60" s="2"/>
      <c r="UQU60" s="2"/>
      <c r="UQV60" s="2"/>
      <c r="UQW60" s="2"/>
      <c r="UQX60" s="2"/>
      <c r="UQY60" s="2"/>
      <c r="UQZ60" s="2"/>
      <c r="URA60" s="2"/>
      <c r="URB60" s="2"/>
      <c r="URC60" s="2"/>
      <c r="URD60" s="2"/>
      <c r="URE60" s="2"/>
      <c r="URF60" s="2"/>
      <c r="URG60" s="2"/>
      <c r="URH60" s="2"/>
      <c r="URI60" s="2"/>
      <c r="URJ60" s="2"/>
      <c r="URK60" s="2"/>
      <c r="URL60" s="2"/>
      <c r="URM60" s="2"/>
      <c r="URN60" s="2"/>
      <c r="URO60" s="2"/>
      <c r="URP60" s="2"/>
      <c r="URQ60" s="2"/>
      <c r="URR60" s="2"/>
      <c r="URS60" s="2"/>
      <c r="URT60" s="2"/>
      <c r="URU60" s="2"/>
      <c r="URV60" s="2"/>
      <c r="URW60" s="2"/>
      <c r="URX60" s="2"/>
      <c r="URY60" s="2"/>
      <c r="URZ60" s="2"/>
      <c r="USA60" s="2"/>
      <c r="USB60" s="2"/>
      <c r="USC60" s="2"/>
      <c r="USD60" s="2"/>
      <c r="USE60" s="2"/>
      <c r="USF60" s="2"/>
      <c r="USG60" s="2"/>
      <c r="USH60" s="2"/>
      <c r="USI60" s="2"/>
      <c r="USJ60" s="2"/>
      <c r="USK60" s="2"/>
      <c r="USL60" s="2"/>
      <c r="USM60" s="2"/>
      <c r="USN60" s="2"/>
      <c r="USO60" s="2"/>
      <c r="USP60" s="2"/>
      <c r="USQ60" s="2"/>
      <c r="USR60" s="2"/>
      <c r="USS60" s="2"/>
      <c r="UST60" s="2"/>
      <c r="USU60" s="2"/>
      <c r="USV60" s="2"/>
      <c r="USW60" s="2"/>
      <c r="USX60" s="2"/>
      <c r="USY60" s="2"/>
      <c r="USZ60" s="2"/>
      <c r="UTA60" s="2"/>
      <c r="UTB60" s="2"/>
      <c r="UTC60" s="2"/>
      <c r="UTD60" s="2"/>
      <c r="UTE60" s="2"/>
      <c r="UTF60" s="2"/>
      <c r="UTG60" s="2"/>
      <c r="UTH60" s="2"/>
      <c r="UTI60" s="2"/>
      <c r="UTJ60" s="2"/>
      <c r="UTK60" s="2"/>
      <c r="UTL60" s="2"/>
      <c r="UTM60" s="2"/>
      <c r="UTN60" s="2"/>
      <c r="UTO60" s="2"/>
      <c r="UTP60" s="2"/>
      <c r="UTQ60" s="2"/>
      <c r="UTR60" s="2"/>
      <c r="UTS60" s="2"/>
      <c r="UTT60" s="2"/>
      <c r="UTU60" s="2"/>
      <c r="UTV60" s="2"/>
      <c r="UTW60" s="2"/>
      <c r="UTX60" s="2"/>
      <c r="UTY60" s="2"/>
      <c r="UTZ60" s="2"/>
      <c r="UUA60" s="2"/>
      <c r="UUB60" s="2"/>
      <c r="UUC60" s="2"/>
      <c r="UUD60" s="2"/>
      <c r="UUE60" s="2"/>
      <c r="UUF60" s="2"/>
      <c r="UUG60" s="2"/>
      <c r="UUH60" s="2"/>
      <c r="UUI60" s="2"/>
      <c r="UUJ60" s="2"/>
      <c r="UUK60" s="2"/>
      <c r="UUL60" s="2"/>
      <c r="UUM60" s="2"/>
      <c r="UUN60" s="2"/>
      <c r="UUO60" s="2"/>
      <c r="UUP60" s="2"/>
      <c r="UUQ60" s="2"/>
      <c r="UUR60" s="2"/>
      <c r="UUS60" s="2"/>
      <c r="UUT60" s="2"/>
      <c r="UUU60" s="2"/>
      <c r="UUV60" s="2"/>
      <c r="UUW60" s="2"/>
      <c r="UUX60" s="2"/>
      <c r="UUY60" s="2"/>
      <c r="UUZ60" s="2"/>
      <c r="UVA60" s="2"/>
      <c r="UVB60" s="2"/>
      <c r="UVC60" s="2"/>
      <c r="UVD60" s="2"/>
      <c r="UVE60" s="2"/>
      <c r="UVF60" s="2"/>
      <c r="UVG60" s="2"/>
      <c r="UVH60" s="2"/>
      <c r="UVI60" s="2"/>
      <c r="UVJ60" s="2"/>
      <c r="UVK60" s="2"/>
      <c r="UVL60" s="2"/>
      <c r="UVM60" s="2"/>
      <c r="UVN60" s="2"/>
      <c r="UVO60" s="2"/>
      <c r="UVP60" s="2"/>
      <c r="UVQ60" s="2"/>
      <c r="UVR60" s="2"/>
      <c r="UVS60" s="2"/>
      <c r="UVT60" s="2"/>
      <c r="UVU60" s="2"/>
      <c r="UVV60" s="2"/>
      <c r="UVW60" s="2"/>
      <c r="UVX60" s="2"/>
      <c r="UVY60" s="2"/>
      <c r="UVZ60" s="2"/>
      <c r="UWA60" s="2"/>
      <c r="UWB60" s="2"/>
      <c r="UWC60" s="2"/>
      <c r="UWD60" s="2"/>
      <c r="UWE60" s="2"/>
      <c r="UWF60" s="2"/>
      <c r="UWG60" s="2"/>
      <c r="UWH60" s="2"/>
      <c r="UWI60" s="2"/>
      <c r="UWJ60" s="2"/>
      <c r="UWK60" s="2"/>
      <c r="UWL60" s="2"/>
      <c r="UWM60" s="2"/>
      <c r="UWN60" s="2"/>
      <c r="UWO60" s="2"/>
      <c r="UWP60" s="2"/>
      <c r="UWQ60" s="2"/>
      <c r="UWR60" s="2"/>
      <c r="UWS60" s="2"/>
      <c r="UWT60" s="2"/>
      <c r="UWU60" s="2"/>
      <c r="UWV60" s="2"/>
      <c r="UWW60" s="2"/>
      <c r="UWX60" s="2"/>
      <c r="UWY60" s="2"/>
      <c r="UWZ60" s="2"/>
      <c r="UXA60" s="2"/>
      <c r="UXB60" s="2"/>
      <c r="UXC60" s="2"/>
      <c r="UXD60" s="2"/>
      <c r="UXE60" s="2"/>
      <c r="UXF60" s="2"/>
      <c r="UXG60" s="2"/>
      <c r="UXH60" s="2"/>
      <c r="UXI60" s="2"/>
      <c r="UXJ60" s="2"/>
      <c r="UXK60" s="2"/>
      <c r="UXL60" s="2"/>
      <c r="UXM60" s="2"/>
      <c r="UXN60" s="2"/>
      <c r="UXO60" s="2"/>
      <c r="UXP60" s="2"/>
      <c r="UXQ60" s="2"/>
      <c r="UXR60" s="2"/>
      <c r="UXS60" s="2"/>
      <c r="UXT60" s="2"/>
      <c r="UXU60" s="2"/>
      <c r="UXV60" s="2"/>
      <c r="UXW60" s="2"/>
      <c r="UXX60" s="2"/>
      <c r="UXY60" s="2"/>
      <c r="UXZ60" s="2"/>
      <c r="UYA60" s="2"/>
      <c r="UYB60" s="2"/>
      <c r="UYC60" s="2"/>
      <c r="UYD60" s="2"/>
      <c r="UYE60" s="2"/>
      <c r="UYF60" s="2"/>
      <c r="UYG60" s="2"/>
      <c r="UYH60" s="2"/>
      <c r="UYI60" s="2"/>
      <c r="UYJ60" s="2"/>
      <c r="UYK60" s="2"/>
      <c r="UYL60" s="2"/>
      <c r="UYM60" s="2"/>
      <c r="UYN60" s="2"/>
      <c r="UYO60" s="2"/>
      <c r="UYP60" s="2"/>
      <c r="UYQ60" s="2"/>
      <c r="UYR60" s="2"/>
      <c r="UYS60" s="2"/>
      <c r="UYT60" s="2"/>
      <c r="UYU60" s="2"/>
      <c r="UYV60" s="2"/>
      <c r="UYW60" s="2"/>
      <c r="UYX60" s="2"/>
      <c r="UYY60" s="2"/>
      <c r="UYZ60" s="2"/>
      <c r="UZA60" s="2"/>
      <c r="UZB60" s="2"/>
      <c r="UZC60" s="2"/>
      <c r="UZD60" s="2"/>
      <c r="UZE60" s="2"/>
      <c r="UZF60" s="2"/>
      <c r="UZG60" s="2"/>
      <c r="UZH60" s="2"/>
      <c r="UZI60" s="2"/>
      <c r="UZJ60" s="2"/>
      <c r="UZK60" s="2"/>
      <c r="UZL60" s="2"/>
      <c r="UZM60" s="2"/>
      <c r="UZN60" s="2"/>
      <c r="UZO60" s="2"/>
      <c r="UZP60" s="2"/>
      <c r="UZQ60" s="2"/>
      <c r="UZR60" s="2"/>
      <c r="UZS60" s="2"/>
      <c r="UZT60" s="2"/>
      <c r="UZU60" s="2"/>
      <c r="UZV60" s="2"/>
      <c r="UZW60" s="2"/>
      <c r="UZX60" s="2"/>
      <c r="UZY60" s="2"/>
      <c r="UZZ60" s="2"/>
      <c r="VAA60" s="2"/>
      <c r="VAB60" s="2"/>
      <c r="VAC60" s="2"/>
      <c r="VAD60" s="2"/>
      <c r="VAE60" s="2"/>
      <c r="VAF60" s="2"/>
      <c r="VAG60" s="2"/>
      <c r="VAH60" s="2"/>
      <c r="VAI60" s="2"/>
      <c r="VAJ60" s="2"/>
      <c r="VAK60" s="2"/>
      <c r="VAL60" s="2"/>
      <c r="VAM60" s="2"/>
      <c r="VAN60" s="2"/>
      <c r="VAO60" s="2"/>
      <c r="VAP60" s="2"/>
      <c r="VAQ60" s="2"/>
      <c r="VAR60" s="2"/>
      <c r="VAS60" s="2"/>
      <c r="VAT60" s="2"/>
      <c r="VAU60" s="2"/>
      <c r="VAV60" s="2"/>
      <c r="VAW60" s="2"/>
      <c r="VAX60" s="2"/>
      <c r="VAY60" s="2"/>
      <c r="VAZ60" s="2"/>
      <c r="VBA60" s="2"/>
      <c r="VBB60" s="2"/>
      <c r="VBC60" s="2"/>
      <c r="VBD60" s="2"/>
      <c r="VBE60" s="2"/>
      <c r="VBF60" s="2"/>
      <c r="VBG60" s="2"/>
      <c r="VBH60" s="2"/>
      <c r="VBI60" s="2"/>
      <c r="VBJ60" s="2"/>
      <c r="VBK60" s="2"/>
      <c r="VBL60" s="2"/>
      <c r="VBM60" s="2"/>
      <c r="VBN60" s="2"/>
      <c r="VBO60" s="2"/>
      <c r="VBP60" s="2"/>
      <c r="VBQ60" s="2"/>
      <c r="VBR60" s="2"/>
      <c r="VBS60" s="2"/>
      <c r="VBT60" s="2"/>
      <c r="VBU60" s="2"/>
      <c r="VBV60" s="2"/>
      <c r="VBW60" s="2"/>
      <c r="VBX60" s="2"/>
      <c r="VBY60" s="2"/>
      <c r="VBZ60" s="2"/>
      <c r="VCA60" s="2"/>
      <c r="VCB60" s="2"/>
      <c r="VCC60" s="2"/>
      <c r="VCD60" s="2"/>
      <c r="VCE60" s="2"/>
      <c r="VCF60" s="2"/>
      <c r="VCG60" s="2"/>
      <c r="VCH60" s="2"/>
      <c r="VCI60" s="2"/>
      <c r="VCJ60" s="2"/>
      <c r="VCK60" s="2"/>
      <c r="VCL60" s="2"/>
      <c r="VCM60" s="2"/>
      <c r="VCN60" s="2"/>
      <c r="VCO60" s="2"/>
      <c r="VCP60" s="2"/>
      <c r="VCQ60" s="2"/>
      <c r="VCR60" s="2"/>
      <c r="VCS60" s="2"/>
      <c r="VCT60" s="2"/>
      <c r="VCU60" s="2"/>
      <c r="VCV60" s="2"/>
      <c r="VCW60" s="2"/>
      <c r="VCX60" s="2"/>
      <c r="VCY60" s="2"/>
      <c r="VCZ60" s="2"/>
      <c r="VDA60" s="2"/>
      <c r="VDB60" s="2"/>
      <c r="VDC60" s="2"/>
      <c r="VDD60" s="2"/>
      <c r="VDE60" s="2"/>
      <c r="VDF60" s="2"/>
      <c r="VDG60" s="2"/>
      <c r="VDH60" s="2"/>
      <c r="VDI60" s="2"/>
      <c r="VDJ60" s="2"/>
      <c r="VDK60" s="2"/>
      <c r="VDL60" s="2"/>
      <c r="VDM60" s="2"/>
      <c r="VDN60" s="2"/>
      <c r="VDO60" s="2"/>
      <c r="VDP60" s="2"/>
      <c r="VDQ60" s="2"/>
      <c r="VDR60" s="2"/>
      <c r="VDS60" s="2"/>
      <c r="VDT60" s="2"/>
      <c r="VDU60" s="2"/>
      <c r="VDV60" s="2"/>
      <c r="VDW60" s="2"/>
      <c r="VDX60" s="2"/>
      <c r="VDY60" s="2"/>
      <c r="VDZ60" s="2"/>
      <c r="VEA60" s="2"/>
      <c r="VEB60" s="2"/>
      <c r="VEC60" s="2"/>
      <c r="VED60" s="2"/>
      <c r="VEE60" s="2"/>
      <c r="VEF60" s="2"/>
      <c r="VEG60" s="2"/>
      <c r="VEH60" s="2"/>
      <c r="VEI60" s="2"/>
      <c r="VEJ60" s="2"/>
      <c r="VEK60" s="2"/>
      <c r="VEL60" s="2"/>
      <c r="VEM60" s="2"/>
      <c r="VEN60" s="2"/>
      <c r="VEO60" s="2"/>
      <c r="VEP60" s="2"/>
      <c r="VEQ60" s="2"/>
      <c r="VER60" s="2"/>
      <c r="VES60" s="2"/>
      <c r="VET60" s="2"/>
      <c r="VEU60" s="2"/>
      <c r="VEV60" s="2"/>
      <c r="VEW60" s="2"/>
      <c r="VEX60" s="2"/>
      <c r="VEY60" s="2"/>
      <c r="VEZ60" s="2"/>
      <c r="VFA60" s="2"/>
      <c r="VFB60" s="2"/>
      <c r="VFC60" s="2"/>
      <c r="VFD60" s="2"/>
      <c r="VFE60" s="2"/>
      <c r="VFF60" s="2"/>
      <c r="VFG60" s="2"/>
      <c r="VFH60" s="2"/>
      <c r="VFI60" s="2"/>
      <c r="VFJ60" s="2"/>
      <c r="VFK60" s="2"/>
      <c r="VFL60" s="2"/>
      <c r="VFM60" s="2"/>
      <c r="VFN60" s="2"/>
      <c r="VFO60" s="2"/>
      <c r="VFP60" s="2"/>
      <c r="VFQ60" s="2"/>
      <c r="VFR60" s="2"/>
      <c r="VFS60" s="2"/>
      <c r="VFT60" s="2"/>
      <c r="VFU60" s="2"/>
      <c r="VFV60" s="2"/>
      <c r="VFW60" s="2"/>
      <c r="VFX60" s="2"/>
      <c r="VFY60" s="2"/>
      <c r="VFZ60" s="2"/>
      <c r="VGA60" s="2"/>
      <c r="VGB60" s="2"/>
      <c r="VGC60" s="2"/>
      <c r="VGD60" s="2"/>
      <c r="VGE60" s="2"/>
      <c r="VGF60" s="2"/>
      <c r="VGG60" s="2"/>
      <c r="VGH60" s="2"/>
      <c r="VGI60" s="2"/>
      <c r="VGJ60" s="2"/>
      <c r="VGK60" s="2"/>
      <c r="VGL60" s="2"/>
      <c r="VGM60" s="2"/>
      <c r="VGN60" s="2"/>
      <c r="VGO60" s="2"/>
      <c r="VGP60" s="2"/>
      <c r="VGQ60" s="2"/>
      <c r="VGR60" s="2"/>
      <c r="VGS60" s="2"/>
      <c r="VGT60" s="2"/>
      <c r="VGU60" s="2"/>
      <c r="VGV60" s="2"/>
      <c r="VGW60" s="2"/>
      <c r="VGX60" s="2"/>
      <c r="VGY60" s="2"/>
      <c r="VGZ60" s="2"/>
      <c r="VHA60" s="2"/>
      <c r="VHB60" s="2"/>
      <c r="VHC60" s="2"/>
      <c r="VHD60" s="2"/>
      <c r="VHE60" s="2"/>
      <c r="VHF60" s="2"/>
      <c r="VHG60" s="2"/>
      <c r="VHH60" s="2"/>
      <c r="VHI60" s="2"/>
      <c r="VHJ60" s="2"/>
      <c r="VHK60" s="2"/>
      <c r="VHL60" s="2"/>
      <c r="VHM60" s="2"/>
      <c r="VHN60" s="2"/>
      <c r="VHO60" s="2"/>
      <c r="VHP60" s="2"/>
      <c r="VHQ60" s="2"/>
      <c r="VHR60" s="2"/>
      <c r="VHS60" s="2"/>
      <c r="VHT60" s="2"/>
      <c r="VHU60" s="2"/>
      <c r="VHV60" s="2"/>
      <c r="VHW60" s="2"/>
      <c r="VHX60" s="2"/>
      <c r="VHY60" s="2"/>
      <c r="VHZ60" s="2"/>
      <c r="VIA60" s="2"/>
      <c r="VIB60" s="2"/>
      <c r="VIC60" s="2"/>
      <c r="VID60" s="2"/>
      <c r="VIE60" s="2"/>
      <c r="VIF60" s="2"/>
      <c r="VIG60" s="2"/>
      <c r="VIH60" s="2"/>
      <c r="VII60" s="2"/>
      <c r="VIJ60" s="2"/>
      <c r="VIK60" s="2"/>
      <c r="VIL60" s="2"/>
      <c r="VIM60" s="2"/>
      <c r="VIN60" s="2"/>
      <c r="VIO60" s="2"/>
      <c r="VIP60" s="2"/>
      <c r="VIQ60" s="2"/>
      <c r="VIR60" s="2"/>
      <c r="VIS60" s="2"/>
      <c r="VIT60" s="2"/>
      <c r="VIU60" s="2"/>
      <c r="VIV60" s="2"/>
      <c r="VIW60" s="2"/>
      <c r="VIX60" s="2"/>
      <c r="VIY60" s="2"/>
      <c r="VIZ60" s="2"/>
      <c r="VJA60" s="2"/>
      <c r="VJB60" s="2"/>
      <c r="VJC60" s="2"/>
      <c r="VJD60" s="2"/>
      <c r="VJE60" s="2"/>
      <c r="VJF60" s="2"/>
      <c r="VJG60" s="2"/>
      <c r="VJH60" s="2"/>
      <c r="VJI60" s="2"/>
      <c r="VJJ60" s="2"/>
      <c r="VJK60" s="2"/>
      <c r="VJL60" s="2"/>
      <c r="VJM60" s="2"/>
      <c r="VJN60" s="2"/>
      <c r="VJO60" s="2"/>
      <c r="VJP60" s="2"/>
      <c r="VJQ60" s="2"/>
      <c r="VJR60" s="2"/>
      <c r="VJS60" s="2"/>
      <c r="VJT60" s="2"/>
      <c r="VJU60" s="2"/>
      <c r="VJV60" s="2"/>
      <c r="VJW60" s="2"/>
      <c r="VJX60" s="2"/>
      <c r="VJY60" s="2"/>
      <c r="VJZ60" s="2"/>
      <c r="VKA60" s="2"/>
      <c r="VKB60" s="2"/>
      <c r="VKC60" s="2"/>
      <c r="VKD60" s="2"/>
      <c r="VKE60" s="2"/>
      <c r="VKF60" s="2"/>
      <c r="VKG60" s="2"/>
      <c r="VKH60" s="2"/>
      <c r="VKI60" s="2"/>
      <c r="VKJ60" s="2"/>
      <c r="VKK60" s="2"/>
      <c r="VKL60" s="2"/>
      <c r="VKM60" s="2"/>
      <c r="VKN60" s="2"/>
      <c r="VKO60" s="2"/>
      <c r="VKP60" s="2"/>
      <c r="VKQ60" s="2"/>
      <c r="VKR60" s="2"/>
      <c r="VKS60" s="2"/>
      <c r="VKT60" s="2"/>
      <c r="VKU60" s="2"/>
      <c r="VKV60" s="2"/>
      <c r="VKW60" s="2"/>
      <c r="VKX60" s="2"/>
      <c r="VKY60" s="2"/>
      <c r="VKZ60" s="2"/>
      <c r="VLA60" s="2"/>
      <c r="VLB60" s="2"/>
      <c r="VLC60" s="2"/>
      <c r="VLD60" s="2"/>
      <c r="VLE60" s="2"/>
      <c r="VLF60" s="2"/>
      <c r="VLG60" s="2"/>
      <c r="VLH60" s="2"/>
      <c r="VLI60" s="2"/>
      <c r="VLJ60" s="2"/>
      <c r="VLK60" s="2"/>
      <c r="VLL60" s="2"/>
      <c r="VLM60" s="2"/>
      <c r="VLN60" s="2"/>
      <c r="VLO60" s="2"/>
      <c r="VLP60" s="2"/>
      <c r="VLQ60" s="2"/>
      <c r="VLR60" s="2"/>
      <c r="VLS60" s="2"/>
      <c r="VLT60" s="2"/>
      <c r="VLU60" s="2"/>
      <c r="VLV60" s="2"/>
      <c r="VLW60" s="2"/>
      <c r="VLX60" s="2"/>
      <c r="VLY60" s="2"/>
      <c r="VLZ60" s="2"/>
      <c r="VMA60" s="2"/>
      <c r="VMB60" s="2"/>
      <c r="VMC60" s="2"/>
      <c r="VMD60" s="2"/>
      <c r="VME60" s="2"/>
      <c r="VMF60" s="2"/>
      <c r="VMG60" s="2"/>
      <c r="VMH60" s="2"/>
      <c r="VMI60" s="2"/>
      <c r="VMJ60" s="2"/>
      <c r="VMK60" s="2"/>
      <c r="VML60" s="2"/>
      <c r="VMM60" s="2"/>
      <c r="VMN60" s="2"/>
      <c r="VMO60" s="2"/>
      <c r="VMP60" s="2"/>
      <c r="VMQ60" s="2"/>
      <c r="VMR60" s="2"/>
      <c r="VMS60" s="2"/>
      <c r="VMT60" s="2"/>
      <c r="VMU60" s="2"/>
      <c r="VMV60" s="2"/>
      <c r="VMW60" s="2"/>
      <c r="VMX60" s="2"/>
      <c r="VMY60" s="2"/>
      <c r="VMZ60" s="2"/>
      <c r="VNA60" s="2"/>
      <c r="VNB60" s="2"/>
      <c r="VNC60" s="2"/>
      <c r="VND60" s="2"/>
      <c r="VNE60" s="2"/>
      <c r="VNF60" s="2"/>
      <c r="VNG60" s="2"/>
      <c r="VNH60" s="2"/>
      <c r="VNI60" s="2"/>
      <c r="VNJ60" s="2"/>
      <c r="VNK60" s="2"/>
      <c r="VNL60" s="2"/>
      <c r="VNM60" s="2"/>
      <c r="VNN60" s="2"/>
      <c r="VNO60" s="2"/>
      <c r="VNP60" s="2"/>
      <c r="VNQ60" s="2"/>
      <c r="VNR60" s="2"/>
      <c r="VNS60" s="2"/>
      <c r="VNT60" s="2"/>
      <c r="VNU60" s="2"/>
      <c r="VNV60" s="2"/>
      <c r="VNW60" s="2"/>
      <c r="VNX60" s="2"/>
      <c r="VNY60" s="2"/>
      <c r="VNZ60" s="2"/>
      <c r="VOA60" s="2"/>
      <c r="VOB60" s="2"/>
      <c r="VOC60" s="2"/>
      <c r="VOD60" s="2"/>
      <c r="VOE60" s="2"/>
      <c r="VOF60" s="2"/>
      <c r="VOG60" s="2"/>
      <c r="VOH60" s="2"/>
      <c r="VOI60" s="2"/>
      <c r="VOJ60" s="2"/>
      <c r="VOK60" s="2"/>
      <c r="VOL60" s="2"/>
      <c r="VOM60" s="2"/>
      <c r="VON60" s="2"/>
      <c r="VOO60" s="2"/>
      <c r="VOP60" s="2"/>
      <c r="VOQ60" s="2"/>
      <c r="VOR60" s="2"/>
      <c r="VOS60" s="2"/>
      <c r="VOT60" s="2"/>
      <c r="VOU60" s="2"/>
      <c r="VOV60" s="2"/>
      <c r="VOW60" s="2"/>
      <c r="VOX60" s="2"/>
      <c r="VOY60" s="2"/>
      <c r="VOZ60" s="2"/>
      <c r="VPA60" s="2"/>
      <c r="VPB60" s="2"/>
      <c r="VPC60" s="2"/>
      <c r="VPD60" s="2"/>
      <c r="VPE60" s="2"/>
      <c r="VPF60" s="2"/>
      <c r="VPG60" s="2"/>
      <c r="VPH60" s="2"/>
      <c r="VPI60" s="2"/>
      <c r="VPJ60" s="2"/>
      <c r="VPK60" s="2"/>
      <c r="VPL60" s="2"/>
      <c r="VPM60" s="2"/>
      <c r="VPN60" s="2"/>
      <c r="VPO60" s="2"/>
      <c r="VPP60" s="2"/>
      <c r="VPQ60" s="2"/>
      <c r="VPR60" s="2"/>
      <c r="VPS60" s="2"/>
      <c r="VPT60" s="2"/>
      <c r="VPU60" s="2"/>
      <c r="VPV60" s="2"/>
      <c r="VPW60" s="2"/>
      <c r="VPX60" s="2"/>
      <c r="VPY60" s="2"/>
      <c r="VPZ60" s="2"/>
      <c r="VQA60" s="2"/>
      <c r="VQB60" s="2"/>
      <c r="VQC60" s="2"/>
      <c r="VQD60" s="2"/>
      <c r="VQE60" s="2"/>
      <c r="VQF60" s="2"/>
      <c r="VQG60" s="2"/>
      <c r="VQH60" s="2"/>
      <c r="VQI60" s="2"/>
      <c r="VQJ60" s="2"/>
      <c r="VQK60" s="2"/>
      <c r="VQL60" s="2"/>
      <c r="VQM60" s="2"/>
      <c r="VQN60" s="2"/>
      <c r="VQO60" s="2"/>
      <c r="VQP60" s="2"/>
      <c r="VQQ60" s="2"/>
      <c r="VQR60" s="2"/>
      <c r="VQS60" s="2"/>
      <c r="VQT60" s="2"/>
      <c r="VQU60" s="2"/>
      <c r="VQV60" s="2"/>
      <c r="VQW60" s="2"/>
      <c r="VQX60" s="2"/>
      <c r="VQY60" s="2"/>
      <c r="VQZ60" s="2"/>
      <c r="VRA60" s="2"/>
      <c r="VRB60" s="2"/>
      <c r="VRC60" s="2"/>
      <c r="VRD60" s="2"/>
      <c r="VRE60" s="2"/>
      <c r="VRF60" s="2"/>
      <c r="VRG60" s="2"/>
      <c r="VRH60" s="2"/>
      <c r="VRI60" s="2"/>
      <c r="VRJ60" s="2"/>
      <c r="VRK60" s="2"/>
      <c r="VRL60" s="2"/>
      <c r="VRM60" s="2"/>
      <c r="VRN60" s="2"/>
      <c r="VRO60" s="2"/>
      <c r="VRP60" s="2"/>
      <c r="VRQ60" s="2"/>
      <c r="VRR60" s="2"/>
      <c r="VRS60" s="2"/>
      <c r="VRT60" s="2"/>
      <c r="VRU60" s="2"/>
      <c r="VRV60" s="2"/>
      <c r="VRW60" s="2"/>
      <c r="VRX60" s="2"/>
      <c r="VRY60" s="2"/>
      <c r="VRZ60" s="2"/>
      <c r="VSA60" s="2"/>
      <c r="VSB60" s="2"/>
      <c r="VSC60" s="2"/>
      <c r="VSD60" s="2"/>
      <c r="VSE60" s="2"/>
      <c r="VSF60" s="2"/>
      <c r="VSG60" s="2"/>
      <c r="VSH60" s="2"/>
      <c r="VSI60" s="2"/>
      <c r="VSJ60" s="2"/>
      <c r="VSK60" s="2"/>
      <c r="VSL60" s="2"/>
      <c r="VSM60" s="2"/>
      <c r="VSN60" s="2"/>
      <c r="VSO60" s="2"/>
      <c r="VSP60" s="2"/>
      <c r="VSQ60" s="2"/>
      <c r="VSR60" s="2"/>
      <c r="VSS60" s="2"/>
      <c r="VST60" s="2"/>
      <c r="VSU60" s="2"/>
      <c r="VSV60" s="2"/>
      <c r="VSW60" s="2"/>
      <c r="VSX60" s="2"/>
      <c r="VSY60" s="2"/>
      <c r="VSZ60" s="2"/>
      <c r="VTA60" s="2"/>
      <c r="VTB60" s="2"/>
      <c r="VTC60" s="2"/>
      <c r="VTD60" s="2"/>
      <c r="VTE60" s="2"/>
      <c r="VTF60" s="2"/>
      <c r="VTG60" s="2"/>
      <c r="VTH60" s="2"/>
      <c r="VTI60" s="2"/>
      <c r="VTJ60" s="2"/>
      <c r="VTK60" s="2"/>
      <c r="VTL60" s="2"/>
      <c r="VTM60" s="2"/>
      <c r="VTN60" s="2"/>
      <c r="VTO60" s="2"/>
      <c r="VTP60" s="2"/>
      <c r="VTQ60" s="2"/>
      <c r="VTR60" s="2"/>
      <c r="VTS60" s="2"/>
      <c r="VTT60" s="2"/>
      <c r="VTU60" s="2"/>
      <c r="VTV60" s="2"/>
      <c r="VTW60" s="2"/>
      <c r="VTX60" s="2"/>
      <c r="VTY60" s="2"/>
      <c r="VTZ60" s="2"/>
      <c r="VUA60" s="2"/>
      <c r="VUB60" s="2"/>
      <c r="VUC60" s="2"/>
      <c r="VUD60" s="2"/>
      <c r="VUE60" s="2"/>
      <c r="VUF60" s="2"/>
      <c r="VUG60" s="2"/>
      <c r="VUH60" s="2"/>
      <c r="VUI60" s="2"/>
      <c r="VUJ60" s="2"/>
      <c r="VUK60" s="2"/>
      <c r="VUL60" s="2"/>
      <c r="VUM60" s="2"/>
      <c r="VUN60" s="2"/>
      <c r="VUO60" s="2"/>
      <c r="VUP60" s="2"/>
      <c r="VUQ60" s="2"/>
      <c r="VUR60" s="2"/>
      <c r="VUS60" s="2"/>
      <c r="VUT60" s="2"/>
      <c r="VUU60" s="2"/>
      <c r="VUV60" s="2"/>
      <c r="VUW60" s="2"/>
      <c r="VUX60" s="2"/>
      <c r="VUY60" s="2"/>
      <c r="VUZ60" s="2"/>
      <c r="VVA60" s="2"/>
      <c r="VVB60" s="2"/>
      <c r="VVC60" s="2"/>
      <c r="VVD60" s="2"/>
      <c r="VVE60" s="2"/>
      <c r="VVF60" s="2"/>
      <c r="VVG60" s="2"/>
      <c r="VVH60" s="2"/>
      <c r="VVI60" s="2"/>
      <c r="VVJ60" s="2"/>
      <c r="VVK60" s="2"/>
      <c r="VVL60" s="2"/>
      <c r="VVM60" s="2"/>
      <c r="VVN60" s="2"/>
      <c r="VVO60" s="2"/>
      <c r="VVP60" s="2"/>
      <c r="VVQ60" s="2"/>
      <c r="VVR60" s="2"/>
      <c r="VVS60" s="2"/>
      <c r="VVT60" s="2"/>
      <c r="VVU60" s="2"/>
      <c r="VVV60" s="2"/>
      <c r="VVW60" s="2"/>
      <c r="VVX60" s="2"/>
      <c r="VVY60" s="2"/>
      <c r="VVZ60" s="2"/>
      <c r="VWA60" s="2"/>
      <c r="VWB60" s="2"/>
      <c r="VWC60" s="2"/>
      <c r="VWD60" s="2"/>
      <c r="VWE60" s="2"/>
      <c r="VWF60" s="2"/>
      <c r="VWG60" s="2"/>
      <c r="VWH60" s="2"/>
      <c r="VWI60" s="2"/>
      <c r="VWJ60" s="2"/>
      <c r="VWK60" s="2"/>
      <c r="VWL60" s="2"/>
      <c r="VWM60" s="2"/>
      <c r="VWN60" s="2"/>
      <c r="VWO60" s="2"/>
      <c r="VWP60" s="2"/>
      <c r="VWQ60" s="2"/>
      <c r="VWR60" s="2"/>
      <c r="VWS60" s="2"/>
      <c r="VWT60" s="2"/>
      <c r="VWU60" s="2"/>
      <c r="VWV60" s="2"/>
      <c r="VWW60" s="2"/>
      <c r="VWX60" s="2"/>
      <c r="VWY60" s="2"/>
      <c r="VWZ60" s="2"/>
      <c r="VXA60" s="2"/>
      <c r="VXB60" s="2"/>
      <c r="VXC60" s="2"/>
      <c r="VXD60" s="2"/>
      <c r="VXE60" s="2"/>
      <c r="VXF60" s="2"/>
      <c r="VXG60" s="2"/>
      <c r="VXH60" s="2"/>
      <c r="VXI60" s="2"/>
      <c r="VXJ60" s="2"/>
      <c r="VXK60" s="2"/>
      <c r="VXL60" s="2"/>
      <c r="VXM60" s="2"/>
      <c r="VXN60" s="2"/>
      <c r="VXO60" s="2"/>
      <c r="VXP60" s="2"/>
      <c r="VXQ60" s="2"/>
      <c r="VXR60" s="2"/>
      <c r="VXS60" s="2"/>
      <c r="VXT60" s="2"/>
      <c r="VXU60" s="2"/>
      <c r="VXV60" s="2"/>
      <c r="VXW60" s="2"/>
      <c r="VXX60" s="2"/>
      <c r="VXY60" s="2"/>
      <c r="VXZ60" s="2"/>
      <c r="VYA60" s="2"/>
      <c r="VYB60" s="2"/>
      <c r="VYC60" s="2"/>
      <c r="VYD60" s="2"/>
      <c r="VYE60" s="2"/>
      <c r="VYF60" s="2"/>
      <c r="VYG60" s="2"/>
      <c r="VYH60" s="2"/>
      <c r="VYI60" s="2"/>
      <c r="VYJ60" s="2"/>
      <c r="VYK60" s="2"/>
      <c r="VYL60" s="2"/>
      <c r="VYM60" s="2"/>
      <c r="VYN60" s="2"/>
      <c r="VYO60" s="2"/>
      <c r="VYP60" s="2"/>
      <c r="VYQ60" s="2"/>
      <c r="VYR60" s="2"/>
      <c r="VYS60" s="2"/>
      <c r="VYT60" s="2"/>
      <c r="VYU60" s="2"/>
      <c r="VYV60" s="2"/>
      <c r="VYW60" s="2"/>
      <c r="VYX60" s="2"/>
      <c r="VYY60" s="2"/>
      <c r="VYZ60" s="2"/>
      <c r="VZA60" s="2"/>
      <c r="VZB60" s="2"/>
      <c r="VZC60" s="2"/>
      <c r="VZD60" s="2"/>
      <c r="VZE60" s="2"/>
      <c r="VZF60" s="2"/>
      <c r="VZG60" s="2"/>
      <c r="VZH60" s="2"/>
      <c r="VZI60" s="2"/>
      <c r="VZJ60" s="2"/>
      <c r="VZK60" s="2"/>
      <c r="VZL60" s="2"/>
      <c r="VZM60" s="2"/>
      <c r="VZN60" s="2"/>
      <c r="VZO60" s="2"/>
      <c r="VZP60" s="2"/>
      <c r="VZQ60" s="2"/>
      <c r="VZR60" s="2"/>
      <c r="VZS60" s="2"/>
      <c r="VZT60" s="2"/>
      <c r="VZU60" s="2"/>
      <c r="VZV60" s="2"/>
      <c r="VZW60" s="2"/>
      <c r="VZX60" s="2"/>
      <c r="VZY60" s="2"/>
      <c r="VZZ60" s="2"/>
      <c r="WAA60" s="2"/>
      <c r="WAB60" s="2"/>
      <c r="WAC60" s="2"/>
      <c r="WAD60" s="2"/>
      <c r="WAE60" s="2"/>
      <c r="WAF60" s="2"/>
      <c r="WAG60" s="2"/>
      <c r="WAH60" s="2"/>
      <c r="WAI60" s="2"/>
      <c r="WAJ60" s="2"/>
      <c r="WAK60" s="2"/>
      <c r="WAL60" s="2"/>
      <c r="WAM60" s="2"/>
      <c r="WAN60" s="2"/>
      <c r="WAO60" s="2"/>
      <c r="WAP60" s="2"/>
      <c r="WAQ60" s="2"/>
      <c r="WAR60" s="2"/>
      <c r="WAS60" s="2"/>
      <c r="WAT60" s="2"/>
      <c r="WAU60" s="2"/>
      <c r="WAV60" s="2"/>
      <c r="WAW60" s="2"/>
      <c r="WAX60" s="2"/>
      <c r="WAY60" s="2"/>
      <c r="WAZ60" s="2"/>
      <c r="WBA60" s="2"/>
      <c r="WBB60" s="2"/>
      <c r="WBC60" s="2"/>
      <c r="WBD60" s="2"/>
      <c r="WBE60" s="2"/>
      <c r="WBF60" s="2"/>
      <c r="WBG60" s="2"/>
      <c r="WBH60" s="2"/>
      <c r="WBI60" s="2"/>
      <c r="WBJ60" s="2"/>
      <c r="WBK60" s="2"/>
      <c r="WBL60" s="2"/>
      <c r="WBM60" s="2"/>
      <c r="WBN60" s="2"/>
      <c r="WBO60" s="2"/>
      <c r="WBP60" s="2"/>
      <c r="WBQ60" s="2"/>
      <c r="WBR60" s="2"/>
      <c r="WBS60" s="2"/>
      <c r="WBT60" s="2"/>
      <c r="WBU60" s="2"/>
      <c r="WBV60" s="2"/>
      <c r="WBW60" s="2"/>
      <c r="WBX60" s="2"/>
      <c r="WBY60" s="2"/>
      <c r="WBZ60" s="2"/>
      <c r="WCA60" s="2"/>
      <c r="WCB60" s="2"/>
      <c r="WCC60" s="2"/>
      <c r="WCD60" s="2"/>
      <c r="WCE60" s="2"/>
      <c r="WCF60" s="2"/>
      <c r="WCG60" s="2"/>
      <c r="WCH60" s="2"/>
      <c r="WCI60" s="2"/>
      <c r="WCJ60" s="2"/>
      <c r="WCK60" s="2"/>
      <c r="WCL60" s="2"/>
      <c r="WCM60" s="2"/>
      <c r="WCN60" s="2"/>
      <c r="WCO60" s="2"/>
      <c r="WCP60" s="2"/>
      <c r="WCQ60" s="2"/>
      <c r="WCR60" s="2"/>
      <c r="WCS60" s="2"/>
      <c r="WCT60" s="2"/>
      <c r="WCU60" s="2"/>
      <c r="WCV60" s="2"/>
      <c r="WCW60" s="2"/>
      <c r="WCX60" s="2"/>
      <c r="WCY60" s="2"/>
      <c r="WCZ60" s="2"/>
      <c r="WDA60" s="2"/>
      <c r="WDB60" s="2"/>
      <c r="WDC60" s="2"/>
      <c r="WDD60" s="2"/>
      <c r="WDE60" s="2"/>
      <c r="WDF60" s="2"/>
      <c r="WDG60" s="2"/>
      <c r="WDH60" s="2"/>
      <c r="WDI60" s="2"/>
      <c r="WDJ60" s="2"/>
      <c r="WDK60" s="2"/>
      <c r="WDL60" s="2"/>
      <c r="WDM60" s="2"/>
      <c r="WDN60" s="2"/>
      <c r="WDO60" s="2"/>
      <c r="WDP60" s="2"/>
      <c r="WDQ60" s="2"/>
      <c r="WDR60" s="2"/>
      <c r="WDS60" s="2"/>
      <c r="WDT60" s="2"/>
      <c r="WDU60" s="2"/>
      <c r="WDV60" s="2"/>
      <c r="WDW60" s="2"/>
      <c r="WDX60" s="2"/>
      <c r="WDY60" s="2"/>
      <c r="WDZ60" s="2"/>
      <c r="WEA60" s="2"/>
      <c r="WEB60" s="2"/>
      <c r="WEC60" s="2"/>
      <c r="WED60" s="2"/>
      <c r="WEE60" s="2"/>
      <c r="WEF60" s="2"/>
      <c r="WEG60" s="2"/>
      <c r="WEH60" s="2"/>
      <c r="WEI60" s="2"/>
      <c r="WEJ60" s="2"/>
      <c r="WEK60" s="2"/>
      <c r="WEL60" s="2"/>
      <c r="WEM60" s="2"/>
      <c r="WEN60" s="2"/>
      <c r="WEO60" s="2"/>
      <c r="WEP60" s="2"/>
      <c r="WEQ60" s="2"/>
      <c r="WER60" s="2"/>
      <c r="WES60" s="2"/>
      <c r="WET60" s="2"/>
      <c r="WEU60" s="2"/>
      <c r="WEV60" s="2"/>
      <c r="WEW60" s="2"/>
      <c r="WEX60" s="2"/>
      <c r="WEY60" s="2"/>
      <c r="WEZ60" s="2"/>
      <c r="WFA60" s="2"/>
      <c r="WFB60" s="2"/>
      <c r="WFC60" s="2"/>
      <c r="WFD60" s="2"/>
      <c r="WFE60" s="2"/>
      <c r="WFF60" s="2"/>
      <c r="WFG60" s="2"/>
      <c r="WFH60" s="2"/>
      <c r="WFI60" s="2"/>
      <c r="WFJ60" s="2"/>
      <c r="WFK60" s="2"/>
      <c r="WFL60" s="2"/>
      <c r="WFM60" s="2"/>
      <c r="WFN60" s="2"/>
      <c r="WFO60" s="2"/>
      <c r="WFP60" s="2"/>
      <c r="WFQ60" s="2"/>
      <c r="WFR60" s="2"/>
      <c r="WFS60" s="2"/>
      <c r="WFT60" s="2"/>
      <c r="WFU60" s="2"/>
      <c r="WFV60" s="2"/>
      <c r="WFW60" s="2"/>
      <c r="WFX60" s="2"/>
      <c r="WFY60" s="2"/>
      <c r="WFZ60" s="2"/>
      <c r="WGA60" s="2"/>
      <c r="WGB60" s="2"/>
      <c r="WGC60" s="2"/>
      <c r="WGD60" s="2"/>
      <c r="WGE60" s="2"/>
      <c r="WGF60" s="2"/>
      <c r="WGG60" s="2"/>
      <c r="WGH60" s="2"/>
      <c r="WGI60" s="2"/>
      <c r="WGJ60" s="2"/>
      <c r="WGK60" s="2"/>
      <c r="WGL60" s="2"/>
      <c r="WGM60" s="2"/>
      <c r="WGN60" s="2"/>
      <c r="WGO60" s="2"/>
      <c r="WGP60" s="2"/>
      <c r="WGQ60" s="2"/>
      <c r="WGR60" s="2"/>
      <c r="WGS60" s="2"/>
      <c r="WGT60" s="2"/>
      <c r="WGU60" s="2"/>
      <c r="WGV60" s="2"/>
      <c r="WGW60" s="2"/>
      <c r="WGX60" s="2"/>
      <c r="WGY60" s="2"/>
      <c r="WGZ60" s="2"/>
      <c r="WHA60" s="2"/>
      <c r="WHB60" s="2"/>
      <c r="WHC60" s="2"/>
      <c r="WHD60" s="2"/>
      <c r="WHE60" s="2"/>
      <c r="WHF60" s="2"/>
      <c r="WHG60" s="2"/>
      <c r="WHH60" s="2"/>
      <c r="WHI60" s="2"/>
      <c r="WHJ60" s="2"/>
      <c r="WHK60" s="2"/>
      <c r="WHL60" s="2"/>
      <c r="WHM60" s="2"/>
      <c r="WHN60" s="2"/>
      <c r="WHO60" s="2"/>
      <c r="WHP60" s="2"/>
      <c r="WHQ60" s="2"/>
      <c r="WHR60" s="2"/>
      <c r="WHS60" s="2"/>
      <c r="WHT60" s="2"/>
      <c r="WHU60" s="2"/>
      <c r="WHV60" s="2"/>
      <c r="WHW60" s="2"/>
      <c r="WHX60" s="2"/>
      <c r="WHY60" s="2"/>
      <c r="WHZ60" s="2"/>
      <c r="WIA60" s="2"/>
      <c r="WIB60" s="2"/>
      <c r="WIC60" s="2"/>
      <c r="WID60" s="2"/>
      <c r="WIE60" s="2"/>
      <c r="WIF60" s="2"/>
      <c r="WIG60" s="2"/>
      <c r="WIH60" s="2"/>
      <c r="WII60" s="2"/>
      <c r="WIJ60" s="2"/>
      <c r="WIK60" s="2"/>
      <c r="WIL60" s="2"/>
      <c r="WIM60" s="2"/>
      <c r="WIN60" s="2"/>
      <c r="WIO60" s="2"/>
      <c r="WIP60" s="2"/>
      <c r="WIQ60" s="2"/>
      <c r="WIR60" s="2"/>
      <c r="WIS60" s="2"/>
      <c r="WIT60" s="2"/>
      <c r="WIU60" s="2"/>
      <c r="WIV60" s="2"/>
      <c r="WIW60" s="2"/>
      <c r="WIX60" s="2"/>
      <c r="WIY60" s="2"/>
      <c r="WIZ60" s="2"/>
      <c r="WJA60" s="2"/>
      <c r="WJB60" s="2"/>
      <c r="WJC60" s="2"/>
      <c r="WJD60" s="2"/>
      <c r="WJE60" s="2"/>
      <c r="WJF60" s="2"/>
      <c r="WJG60" s="2"/>
      <c r="WJH60" s="2"/>
      <c r="WJI60" s="2"/>
      <c r="WJJ60" s="2"/>
      <c r="WJK60" s="2"/>
      <c r="WJL60" s="2"/>
      <c r="WJM60" s="2"/>
      <c r="WJN60" s="2"/>
      <c r="WJO60" s="2"/>
      <c r="WJP60" s="2"/>
      <c r="WJQ60" s="2"/>
      <c r="WJR60" s="2"/>
      <c r="WJS60" s="2"/>
      <c r="WJT60" s="2"/>
      <c r="WJU60" s="2"/>
      <c r="WJV60" s="2"/>
      <c r="WJW60" s="2"/>
      <c r="WJX60" s="2"/>
      <c r="WJY60" s="2"/>
      <c r="WJZ60" s="2"/>
      <c r="WKA60" s="2"/>
      <c r="WKB60" s="2"/>
      <c r="WKC60" s="2"/>
      <c r="WKD60" s="2"/>
      <c r="WKE60" s="2"/>
      <c r="WKF60" s="2"/>
      <c r="WKG60" s="2"/>
      <c r="WKH60" s="2"/>
      <c r="WKI60" s="2"/>
      <c r="WKJ60" s="2"/>
      <c r="WKK60" s="2"/>
      <c r="WKL60" s="2"/>
      <c r="WKM60" s="2"/>
      <c r="WKN60" s="2"/>
      <c r="WKO60" s="2"/>
      <c r="WKP60" s="2"/>
      <c r="WKQ60" s="2"/>
      <c r="WKR60" s="2"/>
      <c r="WKS60" s="2"/>
      <c r="WKT60" s="2"/>
      <c r="WKU60" s="2"/>
      <c r="WKV60" s="2"/>
      <c r="WKW60" s="2"/>
      <c r="WKX60" s="2"/>
      <c r="WKY60" s="2"/>
      <c r="WKZ60" s="2"/>
      <c r="WLA60" s="2"/>
      <c r="WLB60" s="2"/>
      <c r="WLC60" s="2"/>
      <c r="WLD60" s="2"/>
      <c r="WLE60" s="2"/>
      <c r="WLF60" s="2"/>
      <c r="WLG60" s="2"/>
      <c r="WLH60" s="2"/>
      <c r="WLI60" s="2"/>
      <c r="WLJ60" s="2"/>
      <c r="WLK60" s="2"/>
      <c r="WLL60" s="2"/>
      <c r="WLM60" s="2"/>
      <c r="WLN60" s="2"/>
      <c r="WLO60" s="2"/>
      <c r="WLP60" s="2"/>
      <c r="WLQ60" s="2"/>
      <c r="WLR60" s="2"/>
      <c r="WLS60" s="2"/>
      <c r="WLT60" s="2"/>
      <c r="WLU60" s="2"/>
      <c r="WLV60" s="2"/>
      <c r="WLW60" s="2"/>
      <c r="WLX60" s="2"/>
      <c r="WLY60" s="2"/>
      <c r="WLZ60" s="2"/>
      <c r="WMA60" s="2"/>
      <c r="WMB60" s="2"/>
      <c r="WMC60" s="2"/>
      <c r="WMD60" s="2"/>
      <c r="WME60" s="2"/>
      <c r="WMF60" s="2"/>
      <c r="WMG60" s="2"/>
      <c r="WMH60" s="2"/>
      <c r="WMI60" s="2"/>
      <c r="WMJ60" s="2"/>
      <c r="WMK60" s="2"/>
      <c r="WML60" s="2"/>
      <c r="WMM60" s="2"/>
      <c r="WMN60" s="2"/>
      <c r="WMO60" s="2"/>
      <c r="WMP60" s="2"/>
      <c r="WMQ60" s="2"/>
      <c r="WMR60" s="2"/>
      <c r="WMS60" s="2"/>
      <c r="WMT60" s="2"/>
      <c r="WMU60" s="2"/>
      <c r="WMV60" s="2"/>
      <c r="WMW60" s="2"/>
      <c r="WMX60" s="2"/>
      <c r="WMY60" s="2"/>
      <c r="WMZ60" s="2"/>
      <c r="WNA60" s="2"/>
      <c r="WNB60" s="2"/>
      <c r="WNC60" s="2"/>
      <c r="WND60" s="2"/>
      <c r="WNE60" s="2"/>
      <c r="WNF60" s="2"/>
      <c r="WNG60" s="2"/>
      <c r="WNH60" s="2"/>
      <c r="WNI60" s="2"/>
      <c r="WNJ60" s="2"/>
      <c r="WNK60" s="2"/>
      <c r="WNL60" s="2"/>
      <c r="WNM60" s="2"/>
      <c r="WNN60" s="2"/>
      <c r="WNO60" s="2"/>
      <c r="WNP60" s="2"/>
      <c r="WNQ60" s="2"/>
      <c r="WNR60" s="2"/>
      <c r="WNS60" s="2"/>
      <c r="WNT60" s="2"/>
      <c r="WNU60" s="2"/>
      <c r="WNV60" s="2"/>
      <c r="WNW60" s="2"/>
      <c r="WNX60" s="2"/>
      <c r="WNY60" s="2"/>
      <c r="WNZ60" s="2"/>
      <c r="WOA60" s="2"/>
      <c r="WOB60" s="2"/>
      <c r="WOC60" s="2"/>
      <c r="WOD60" s="2"/>
      <c r="WOE60" s="2"/>
      <c r="WOF60" s="2"/>
      <c r="WOG60" s="2"/>
      <c r="WOH60" s="2"/>
      <c r="WOI60" s="2"/>
      <c r="WOJ60" s="2"/>
      <c r="WOK60" s="2"/>
      <c r="WOL60" s="2"/>
      <c r="WOM60" s="2"/>
      <c r="WON60" s="2"/>
      <c r="WOO60" s="2"/>
      <c r="WOP60" s="2"/>
      <c r="WOQ60" s="2"/>
      <c r="WOR60" s="2"/>
      <c r="WOS60" s="2"/>
      <c r="WOT60" s="2"/>
      <c r="WOU60" s="2"/>
      <c r="WOV60" s="2"/>
      <c r="WOW60" s="2"/>
      <c r="WOX60" s="2"/>
      <c r="WOY60" s="2"/>
      <c r="WOZ60" s="2"/>
      <c r="WPA60" s="2"/>
      <c r="WPB60" s="2"/>
      <c r="WPC60" s="2"/>
      <c r="WPD60" s="2"/>
      <c r="WPE60" s="2"/>
      <c r="WPF60" s="2"/>
      <c r="WPG60" s="2"/>
      <c r="WPH60" s="2"/>
      <c r="WPI60" s="2"/>
      <c r="WPJ60" s="2"/>
      <c r="WPK60" s="2"/>
      <c r="WPL60" s="2"/>
      <c r="WPM60" s="2"/>
      <c r="WPN60" s="2"/>
      <c r="WPO60" s="2"/>
      <c r="WPP60" s="2"/>
      <c r="WPQ60" s="2"/>
      <c r="WPR60" s="2"/>
      <c r="WPS60" s="2"/>
      <c r="WPT60" s="2"/>
      <c r="WPU60" s="2"/>
      <c r="WPV60" s="2"/>
      <c r="WPW60" s="2"/>
      <c r="WPX60" s="2"/>
      <c r="WPY60" s="2"/>
      <c r="WPZ60" s="2"/>
      <c r="WQA60" s="2"/>
      <c r="WQB60" s="2"/>
      <c r="WQC60" s="2"/>
      <c r="WQD60" s="2"/>
      <c r="WQE60" s="2"/>
      <c r="WQF60" s="2"/>
      <c r="WQG60" s="2"/>
      <c r="WQH60" s="2"/>
      <c r="WQI60" s="2"/>
      <c r="WQJ60" s="2"/>
      <c r="WQK60" s="2"/>
      <c r="WQL60" s="2"/>
      <c r="WQM60" s="2"/>
      <c r="WQN60" s="2"/>
      <c r="WQO60" s="2"/>
      <c r="WQP60" s="2"/>
      <c r="WQQ60" s="2"/>
      <c r="WQR60" s="2"/>
      <c r="WQS60" s="2"/>
      <c r="WQT60" s="2"/>
      <c r="WQU60" s="2"/>
      <c r="WQV60" s="2"/>
      <c r="WQW60" s="2"/>
      <c r="WQX60" s="2"/>
      <c r="WQY60" s="2"/>
      <c r="WQZ60" s="2"/>
      <c r="WRA60" s="2"/>
      <c r="WRB60" s="2"/>
      <c r="WRC60" s="2"/>
      <c r="WRD60" s="2"/>
      <c r="WRE60" s="2"/>
      <c r="WRF60" s="2"/>
      <c r="WRG60" s="2"/>
      <c r="WRH60" s="2"/>
      <c r="WRI60" s="2"/>
      <c r="WRJ60" s="2"/>
      <c r="WRK60" s="2"/>
      <c r="WRL60" s="2"/>
      <c r="WRM60" s="2"/>
      <c r="WRN60" s="2"/>
      <c r="WRO60" s="2"/>
      <c r="WRP60" s="2"/>
      <c r="WRQ60" s="2"/>
      <c r="WRR60" s="2"/>
      <c r="WRS60" s="2"/>
      <c r="WRT60" s="2"/>
      <c r="WRU60" s="2"/>
      <c r="WRV60" s="2"/>
      <c r="WRW60" s="2"/>
      <c r="WRX60" s="2"/>
      <c r="WRY60" s="2"/>
      <c r="WRZ60" s="2"/>
      <c r="WSA60" s="2"/>
      <c r="WSB60" s="2"/>
      <c r="WSC60" s="2"/>
      <c r="WSD60" s="2"/>
      <c r="WSE60" s="2"/>
      <c r="WSF60" s="2"/>
      <c r="WSG60" s="2"/>
      <c r="WSH60" s="2"/>
      <c r="WSI60" s="2"/>
      <c r="WSJ60" s="2"/>
      <c r="WSK60" s="2"/>
      <c r="WSL60" s="2"/>
      <c r="WSM60" s="2"/>
      <c r="WSN60" s="2"/>
      <c r="WSO60" s="2"/>
      <c r="WSP60" s="2"/>
      <c r="WSQ60" s="2"/>
      <c r="WSR60" s="2"/>
      <c r="WSS60" s="2"/>
      <c r="WST60" s="2"/>
      <c r="WSU60" s="2"/>
      <c r="WSV60" s="2"/>
      <c r="WSW60" s="2"/>
      <c r="WSX60" s="2"/>
      <c r="WSY60" s="2"/>
      <c r="WSZ60" s="2"/>
      <c r="WTA60" s="2"/>
      <c r="WTB60" s="2"/>
      <c r="WTC60" s="2"/>
      <c r="WTD60" s="2"/>
      <c r="WTE60" s="2"/>
      <c r="WTF60" s="2"/>
      <c r="WTG60" s="2"/>
      <c r="WTH60" s="2"/>
      <c r="WTI60" s="2"/>
      <c r="WTJ60" s="2"/>
      <c r="WTK60" s="2"/>
      <c r="WTL60" s="2"/>
      <c r="WTM60" s="2"/>
      <c r="WTN60" s="2"/>
      <c r="WTO60" s="2"/>
      <c r="WTP60" s="2"/>
      <c r="WTQ60" s="2"/>
      <c r="WTR60" s="2"/>
      <c r="WTS60" s="2"/>
      <c r="WTT60" s="2"/>
      <c r="WTU60" s="2"/>
      <c r="WTV60" s="2"/>
      <c r="WTW60" s="2"/>
      <c r="WTX60" s="2"/>
      <c r="WTY60" s="2"/>
      <c r="WTZ60" s="2"/>
      <c r="WUA60" s="2"/>
      <c r="WUB60" s="2"/>
      <c r="WUC60" s="2"/>
      <c r="WUD60" s="2"/>
      <c r="WUE60" s="2"/>
      <c r="WUF60" s="2"/>
      <c r="WUG60" s="2"/>
      <c r="WUH60" s="2"/>
      <c r="WUI60" s="2"/>
      <c r="WUJ60" s="2"/>
      <c r="WUK60" s="2"/>
      <c r="WUL60" s="2"/>
      <c r="WUM60" s="2"/>
      <c r="WUN60" s="2"/>
      <c r="WUO60" s="2"/>
      <c r="WUP60" s="2"/>
      <c r="WUQ60" s="2"/>
      <c r="WUR60" s="2"/>
      <c r="WUS60" s="2"/>
      <c r="WUT60" s="2"/>
      <c r="WUU60" s="2"/>
      <c r="WUV60" s="2"/>
      <c r="WUW60" s="2"/>
      <c r="WUX60" s="2"/>
      <c r="WUY60" s="2"/>
      <c r="WUZ60" s="2"/>
      <c r="WVA60" s="2"/>
      <c r="WVB60" s="2"/>
      <c r="WVC60" s="2"/>
      <c r="WVD60" s="2"/>
      <c r="WVE60" s="2"/>
      <c r="WVF60" s="2"/>
      <c r="WVG60" s="2"/>
      <c r="WVH60" s="2"/>
      <c r="WVI60" s="2"/>
      <c r="WVJ60" s="2"/>
      <c r="WVK60" s="2"/>
      <c r="WVL60" s="2"/>
      <c r="WVM60" s="2"/>
      <c r="WVN60" s="2"/>
      <c r="WVO60" s="2"/>
      <c r="WVP60" s="2"/>
      <c r="WVQ60" s="2"/>
      <c r="WVR60" s="2"/>
      <c r="WVS60" s="2"/>
      <c r="WVT60" s="2"/>
      <c r="WVU60" s="2"/>
      <c r="WVV60" s="2"/>
      <c r="WVW60" s="2"/>
      <c r="WVX60" s="2"/>
      <c r="WVY60" s="2"/>
      <c r="WVZ60" s="2"/>
      <c r="WWA60" s="2"/>
      <c r="WWB60" s="2"/>
      <c r="WWC60" s="2"/>
      <c r="WWD60" s="2"/>
      <c r="WWE60" s="2"/>
      <c r="WWF60" s="2"/>
      <c r="WWG60" s="2"/>
      <c r="WWH60" s="2"/>
      <c r="WWI60" s="2"/>
      <c r="WWJ60" s="2"/>
      <c r="WWK60" s="2"/>
      <c r="WWL60" s="2"/>
      <c r="WWM60" s="2"/>
      <c r="WWN60" s="2"/>
      <c r="WWO60" s="2"/>
      <c r="WWP60" s="2"/>
      <c r="WWQ60" s="2"/>
      <c r="WWR60" s="2"/>
      <c r="WWS60" s="2"/>
      <c r="WWT60" s="2"/>
      <c r="WWU60" s="2"/>
      <c r="WWV60" s="2"/>
      <c r="WWW60" s="2"/>
      <c r="WWX60" s="2"/>
      <c r="WWY60" s="2"/>
      <c r="WWZ60" s="2"/>
      <c r="WXA60" s="2"/>
      <c r="WXB60" s="2"/>
      <c r="WXC60" s="2"/>
      <c r="WXD60" s="2"/>
      <c r="WXE60" s="2"/>
      <c r="WXF60" s="2"/>
      <c r="WXG60" s="2"/>
      <c r="WXH60" s="2"/>
      <c r="WXI60" s="2"/>
      <c r="WXJ60" s="2"/>
      <c r="WXK60" s="2"/>
      <c r="WXL60" s="2"/>
      <c r="WXM60" s="2"/>
      <c r="WXN60" s="2"/>
      <c r="WXO60" s="2"/>
      <c r="WXP60" s="2"/>
      <c r="WXQ60" s="2"/>
      <c r="WXR60" s="2"/>
      <c r="WXS60" s="2"/>
      <c r="WXT60" s="2"/>
      <c r="WXU60" s="2"/>
      <c r="WXV60" s="2"/>
      <c r="WXW60" s="2"/>
      <c r="WXX60" s="2"/>
      <c r="WXY60" s="2"/>
      <c r="WXZ60" s="2"/>
      <c r="WYA60" s="2"/>
      <c r="WYB60" s="2"/>
      <c r="WYC60" s="2"/>
      <c r="WYD60" s="2"/>
      <c r="WYE60" s="2"/>
      <c r="WYF60" s="2"/>
      <c r="WYG60" s="2"/>
      <c r="WYH60" s="2"/>
      <c r="WYI60" s="2"/>
      <c r="WYJ60" s="2"/>
      <c r="WYK60" s="2"/>
      <c r="WYL60" s="2"/>
      <c r="WYM60" s="2"/>
      <c r="WYN60" s="2"/>
      <c r="WYO60" s="2"/>
      <c r="WYP60" s="2"/>
      <c r="WYQ60" s="2"/>
      <c r="WYR60" s="2"/>
      <c r="WYS60" s="2"/>
      <c r="WYT60" s="2"/>
      <c r="WYU60" s="2"/>
      <c r="WYV60" s="2"/>
      <c r="WYW60" s="2"/>
      <c r="WYX60" s="2"/>
      <c r="WYY60" s="2"/>
      <c r="WYZ60" s="2"/>
      <c r="WZA60" s="2"/>
      <c r="WZB60" s="2"/>
      <c r="WZC60" s="2"/>
      <c r="WZD60" s="2"/>
      <c r="WZE60" s="2"/>
      <c r="WZF60" s="2"/>
      <c r="WZG60" s="2"/>
      <c r="WZH60" s="2"/>
      <c r="WZI60" s="2"/>
      <c r="WZJ60" s="2"/>
      <c r="WZK60" s="2"/>
      <c r="WZL60" s="2"/>
      <c r="WZM60" s="2"/>
      <c r="WZN60" s="2"/>
      <c r="WZO60" s="2"/>
      <c r="WZP60" s="2"/>
      <c r="WZQ60" s="2"/>
      <c r="WZR60" s="2"/>
      <c r="WZS60" s="2"/>
      <c r="WZT60" s="2"/>
      <c r="WZU60" s="2"/>
      <c r="WZV60" s="2"/>
      <c r="WZW60" s="2"/>
      <c r="WZX60" s="2"/>
      <c r="WZY60" s="2"/>
      <c r="WZZ60" s="2"/>
      <c r="XAA60" s="2"/>
      <c r="XAB60" s="2"/>
      <c r="XAC60" s="2"/>
      <c r="XAD60" s="2"/>
      <c r="XAE60" s="2"/>
      <c r="XAF60" s="2"/>
      <c r="XAG60" s="2"/>
      <c r="XAH60" s="2"/>
      <c r="XAI60" s="2"/>
      <c r="XAJ60" s="2"/>
      <c r="XAK60" s="2"/>
      <c r="XAL60" s="2"/>
      <c r="XAM60" s="2"/>
      <c r="XAN60" s="2"/>
      <c r="XAO60" s="2"/>
      <c r="XAP60" s="2"/>
      <c r="XAQ60" s="2"/>
      <c r="XAR60" s="2"/>
      <c r="XAS60" s="2"/>
      <c r="XAT60" s="2"/>
      <c r="XAU60" s="2"/>
      <c r="XAV60" s="2"/>
      <c r="XAW60" s="2"/>
      <c r="XAX60" s="2"/>
      <c r="XAY60" s="2"/>
      <c r="XAZ60" s="2"/>
      <c r="XBA60" s="2"/>
      <c r="XBB60" s="2"/>
      <c r="XBC60" s="2"/>
      <c r="XBD60" s="2"/>
      <c r="XBE60" s="2"/>
      <c r="XBF60" s="2"/>
      <c r="XBG60" s="2"/>
      <c r="XBH60" s="2"/>
      <c r="XBI60" s="2"/>
      <c r="XBJ60" s="2"/>
      <c r="XBK60" s="2"/>
      <c r="XBL60" s="2"/>
      <c r="XBM60" s="2"/>
      <c r="XBN60" s="2"/>
      <c r="XBO60" s="2"/>
      <c r="XBP60" s="2"/>
      <c r="XBQ60" s="2"/>
      <c r="XBR60" s="2"/>
      <c r="XBS60" s="2"/>
      <c r="XBT60" s="2"/>
      <c r="XBU60" s="2"/>
      <c r="XBV60" s="2"/>
      <c r="XBW60" s="2"/>
      <c r="XBX60" s="2"/>
      <c r="XBY60" s="2"/>
      <c r="XBZ60" s="2"/>
      <c r="XCA60" s="2"/>
      <c r="XCB60" s="2"/>
      <c r="XCC60" s="2"/>
      <c r="XCD60" s="2"/>
      <c r="XCE60" s="2"/>
      <c r="XCF60" s="2"/>
      <c r="XCG60" s="2"/>
      <c r="XCH60" s="2"/>
      <c r="XCI60" s="2"/>
      <c r="XCJ60" s="2"/>
      <c r="XCK60" s="2"/>
      <c r="XCL60" s="2"/>
      <c r="XCM60" s="2"/>
      <c r="XCN60" s="2"/>
      <c r="XCO60" s="2"/>
      <c r="XCP60" s="2"/>
      <c r="XCQ60" s="2"/>
      <c r="XCR60" s="2"/>
      <c r="XCS60" s="2"/>
      <c r="XCT60" s="2"/>
      <c r="XCU60" s="2"/>
      <c r="XCV60" s="2"/>
      <c r="XCW60" s="2"/>
      <c r="XCX60" s="2"/>
      <c r="XCY60" s="2"/>
      <c r="XCZ60" s="2"/>
      <c r="XDA60" s="2"/>
      <c r="XDB60" s="2"/>
      <c r="XDC60" s="2"/>
      <c r="XDD60" s="2"/>
      <c r="XDE60" s="2"/>
      <c r="XDF60" s="2"/>
      <c r="XDG60" s="2"/>
      <c r="XDH60" s="2"/>
      <c r="XDI60" s="2"/>
      <c r="XDJ60" s="2"/>
      <c r="XDK60" s="2"/>
      <c r="XDL60" s="2"/>
      <c r="XDM60" s="2"/>
      <c r="XDN60" s="2"/>
      <c r="XDO60" s="2"/>
      <c r="XDP60" s="2"/>
      <c r="XDQ60" s="2"/>
      <c r="XDR60" s="2"/>
      <c r="XDS60" s="2"/>
      <c r="XDT60" s="2"/>
      <c r="XDU60" s="2"/>
      <c r="XDV60" s="2"/>
      <c r="XDW60" s="2"/>
      <c r="XDX60" s="2"/>
      <c r="XDY60" s="2"/>
      <c r="XDZ60" s="2"/>
      <c r="XEA60" s="2"/>
      <c r="XEB60" s="2"/>
      <c r="XEC60" s="2"/>
      <c r="XED60" s="2"/>
      <c r="XEE60" s="2"/>
      <c r="XEF60" s="2"/>
      <c r="XEG60" s="2"/>
      <c r="XEH60" s="2"/>
      <c r="XEI60" s="2"/>
      <c r="XEJ60" s="2"/>
      <c r="XEK60" s="2"/>
      <c r="XEL60" s="2"/>
      <c r="XEM60" s="2"/>
      <c r="XEN60" s="2"/>
      <c r="XEO60" s="2"/>
      <c r="XEP60" s="2"/>
      <c r="XEQ60" s="2"/>
      <c r="XER60" s="2"/>
      <c r="XES60" s="2"/>
      <c r="XET60" s="2"/>
      <c r="XEU60" s="2"/>
      <c r="XEV60" s="2"/>
      <c r="XEW60" s="2"/>
      <c r="XEX60" s="2"/>
      <c r="XEY60" s="2"/>
      <c r="XEZ60" s="2"/>
      <c r="XFA60" s="2"/>
      <c r="XFB60" s="2"/>
      <c r="XFC60" s="2"/>
      <c r="XFD60" s="2"/>
    </row>
    <row r="61" spans="1:16384" ht="18" customHeight="1" x14ac:dyDescent="0.35">
      <c r="B61" s="84" t="str">
        <f>IF(MarketImpact="Adjunctive","However, as market share impact method selected is 'adjunctive', please manually enter calculations in the cells below as appropriate and show workings in sub-section '2. Outline Methods, assumptions and sources'.",IF(ScriptCalcApproach="Mixed model","However, as the mixed model approach has been chosen for script calculation, please manually enter calculation in the cells below as appropriate and show workings in sub-section '2. Outline Methods, assumptions and sources'.",""))</f>
        <v/>
      </c>
      <c r="C61" s="57"/>
      <c r="D61" s="57"/>
      <c r="E61" s="57"/>
      <c r="F61" s="57"/>
      <c r="G61" s="57"/>
      <c r="H61" s="57"/>
      <c r="I61" s="16"/>
      <c r="J61" s="57"/>
      <c r="K61" s="57"/>
      <c r="L61" s="57"/>
      <c r="M61" s="57"/>
      <c r="N61" s="57"/>
    </row>
    <row r="62" spans="1:16384" ht="18" customHeight="1" x14ac:dyDescent="0.35">
      <c r="B62" s="16"/>
      <c r="C62" s="57"/>
      <c r="D62" s="57"/>
      <c r="E62" s="57"/>
      <c r="F62" s="57"/>
      <c r="G62" s="57"/>
      <c r="H62" s="57"/>
      <c r="I62" s="16"/>
      <c r="J62" s="57"/>
      <c r="K62" s="57"/>
      <c r="L62" s="57"/>
      <c r="M62" s="57"/>
      <c r="N62" s="57"/>
    </row>
    <row r="63" spans="1:16384" ht="13.9" x14ac:dyDescent="0.4">
      <c r="B63" s="256"/>
      <c r="C63" s="456" t="s">
        <v>283</v>
      </c>
      <c r="D63" s="457"/>
      <c r="E63" s="457"/>
      <c r="F63" s="457"/>
      <c r="G63" s="457"/>
      <c r="H63" s="148"/>
      <c r="I63" s="256"/>
      <c r="J63" s="456" t="s">
        <v>261</v>
      </c>
      <c r="K63" s="457"/>
      <c r="L63" s="457"/>
      <c r="M63" s="457"/>
      <c r="N63" s="457"/>
    </row>
    <row r="64" spans="1:16384" x14ac:dyDescent="0.35">
      <c r="B64" s="192"/>
      <c r="C64" s="91">
        <f>'1. Key Assumptions &amp; Inputs'!C21</f>
        <v>0</v>
      </c>
      <c r="D64" s="91">
        <f>C64+1</f>
        <v>1</v>
      </c>
      <c r="E64" s="91">
        <f>D64+1</f>
        <v>2</v>
      </c>
      <c r="F64" s="91">
        <f>E64+1</f>
        <v>3</v>
      </c>
      <c r="G64" s="91">
        <f>F64+1</f>
        <v>4</v>
      </c>
      <c r="I64" s="192"/>
      <c r="J64" s="91">
        <f>'1. Key Assumptions &amp; Inputs'!C21</f>
        <v>0</v>
      </c>
      <c r="K64" s="91">
        <f>J64+1</f>
        <v>1</v>
      </c>
      <c r="L64" s="91">
        <f>K64+1</f>
        <v>2</v>
      </c>
      <c r="M64" s="91">
        <f>L64+1</f>
        <v>3</v>
      </c>
      <c r="N64" s="91">
        <f>M64+1</f>
        <v>4</v>
      </c>
    </row>
    <row r="65" spans="2:20" ht="26.25" x14ac:dyDescent="0.35">
      <c r="B65" s="58" t="str">
        <f>'4. Prescriptions - Market Share'!B13</f>
        <v>Estimated script volume displaced - Community</v>
      </c>
      <c r="C65" s="262">
        <f>IF(ScriptCalcApproach="Epidemiology","",IF(AND($E$28=2,$E$29=2),"",IF(AND($E$28=2,$E$29=1),'4. Prescriptions - Market Share'!C13*(1+'1. Key Assumptions &amp; Inputs'!$C$58),IF($E$28=3,"",0))))</f>
        <v>0</v>
      </c>
      <c r="D65" s="262">
        <f>IF(ScriptCalcApproach="Epidemiology","",IF(AND($E$28=2,$E$29=2),"",IF(AND($E$28=2,$E$29=1),'4. Prescriptions - Market Share'!D13*(1+'1. Key Assumptions &amp; Inputs'!$C$58),IF($E$28=3,"",0))))</f>
        <v>0</v>
      </c>
      <c r="E65" s="262">
        <f>IF(ScriptCalcApproach="Epidemiology","",IF(AND($E$28=2,$E$29=2),"",IF(AND($E$28=2,$E$29=1),'4. Prescriptions - Market Share'!E13*(1+'1. Key Assumptions &amp; Inputs'!$C$58),IF($E$28=3,"",0))))</f>
        <v>0</v>
      </c>
      <c r="F65" s="262">
        <f>IF(ScriptCalcApproach="Epidemiology","",IF(AND($E$28=2,$E$29=2),"",IF(AND($E$28=2,$E$29=1),'4. Prescriptions - Market Share'!F13*(1+'1. Key Assumptions &amp; Inputs'!$C$58),IF($E$28=3,"",0))))</f>
        <v>0</v>
      </c>
      <c r="G65" s="262">
        <f>IF(ScriptCalcApproach="Epidemiology","",IF(AND($E$28=2,$E$29=2),"",IF(AND($E$28=2,$E$29=1),'4. Prescriptions - Market Share'!G13*(1+'1. Key Assumptions &amp; Inputs'!$C$58),IF($E$28=3,"",0))))</f>
        <v>0</v>
      </c>
      <c r="I65" s="58" t="str">
        <f>'4. Prescriptions - Market Share'!B14</f>
        <v>Estimated script volume displaced - Hospital</v>
      </c>
      <c r="J65" s="262">
        <f>IF(ScriptCalcApproach="Epidemiology","",IF(AND($E$28=2,$E$29=2),"",IF(AND($E$28=2,$E$29=1),'4. Prescriptions - Market Share'!C14*(1+'1. Key Assumptions &amp; Inputs'!$C$58),IF($E$28=3,"",0))))</f>
        <v>0</v>
      </c>
      <c r="K65" s="262">
        <f>IF(ScriptCalcApproach="Epidemiology","",IF(AND($E$28=2,$E$29=2),"",IF(AND($E$28=2,$E$29=1),'4. Prescriptions - Market Share'!D14*(1+'1. Key Assumptions &amp; Inputs'!$C$58),IF($E$28=3,"",0))))</f>
        <v>0</v>
      </c>
      <c r="L65" s="262">
        <f>IF(ScriptCalcApproach="Epidemiology","",IF(AND($E$28=2,$E$29=2),"",IF(AND($E$28=2,$E$29=1),'4. Prescriptions - Market Share'!E14*(1+'1. Key Assumptions &amp; Inputs'!$C$58),IF($E$28=3,"",0))))</f>
        <v>0</v>
      </c>
      <c r="M65" s="262">
        <f>IF(ScriptCalcApproach="Epidemiology","",IF(AND($E$28=2,$E$29=2),"",IF(AND($E$28=2,$E$29=1),'4. Prescriptions - Market Share'!F14*(1+'1. Key Assumptions &amp; Inputs'!$C$58),IF($E$28=3,"",0))))</f>
        <v>0</v>
      </c>
      <c r="N65" s="262">
        <f>IF(ScriptCalcApproach="Epidemiology","",IF(AND($E$28=2,$E$29=2),"",IF(AND($E$28=2,$E$29=1),'4. Prescriptions - Market Share'!G14*(1+'1. Key Assumptions &amp; Inputs'!$C$58),IF($E$28=3,"",0))))</f>
        <v>0</v>
      </c>
    </row>
    <row r="66" spans="2:20" customFormat="1" ht="12.75" customHeight="1" x14ac:dyDescent="0.35"/>
    <row r="67" spans="2:20" ht="13.9" x14ac:dyDescent="0.4">
      <c r="B67" s="443" t="s">
        <v>365</v>
      </c>
      <c r="C67" s="458" t="s">
        <v>190</v>
      </c>
      <c r="D67" s="458"/>
      <c r="E67" s="458"/>
      <c r="F67" s="458"/>
      <c r="G67" s="458"/>
      <c r="H67" s="149"/>
      <c r="I67" s="443" t="s">
        <v>365</v>
      </c>
      <c r="J67" s="458" t="s">
        <v>208</v>
      </c>
      <c r="K67" s="458"/>
      <c r="L67" s="458"/>
      <c r="M67" s="458"/>
      <c r="N67" s="458"/>
    </row>
    <row r="68" spans="2:20" ht="12.75" customHeight="1" x14ac:dyDescent="0.35">
      <c r="B68" s="444"/>
      <c r="C68" s="91">
        <f>'1. Key Assumptions &amp; Inputs'!C21</f>
        <v>0</v>
      </c>
      <c r="D68" s="91">
        <f>C68+1</f>
        <v>1</v>
      </c>
      <c r="E68" s="91">
        <f>D68+1</f>
        <v>2</v>
      </c>
      <c r="F68" s="91">
        <f>E68+1</f>
        <v>3</v>
      </c>
      <c r="G68" s="91">
        <f>F68+1</f>
        <v>4</v>
      </c>
      <c r="I68" s="444"/>
      <c r="J68" s="91">
        <f>'1. Key Assumptions &amp; Inputs'!C21</f>
        <v>0</v>
      </c>
      <c r="K68" s="91">
        <f>J68+1</f>
        <v>1</v>
      </c>
      <c r="L68" s="91">
        <f>K68+1</f>
        <v>2</v>
      </c>
      <c r="M68" s="91">
        <f>L68+1</f>
        <v>3</v>
      </c>
      <c r="N68" s="91">
        <f>M68+1</f>
        <v>4</v>
      </c>
    </row>
    <row r="69" spans="2:20" ht="12.75" customHeight="1" x14ac:dyDescent="0.35">
      <c r="B69" s="394" t="str">
        <f>IF(AND(ScriptCalcApproach="Market Share",'1. Key Assumptions &amp; Inputs'!B38&lt;&gt;""),'1. Key Assumptions &amp; Inputs'!B38,"")</f>
        <v/>
      </c>
      <c r="C69" s="262">
        <f>IF(C$65="","",IF(C$65=0,0,IF(AND($G34&gt;0,$H34&gt;0),$K34*$J34*$I34*C$65,"")))</f>
        <v>0</v>
      </c>
      <c r="D69" s="262">
        <f t="shared" ref="D69:G69" si="9">IF(D$65="","",IF(D$65=0,0,IF(AND($G34&gt;0,$H34&gt;0),$K34*$J34*$I34*D$65,"")))</f>
        <v>0</v>
      </c>
      <c r="E69" s="262">
        <f t="shared" si="9"/>
        <v>0</v>
      </c>
      <c r="F69" s="262">
        <f t="shared" si="9"/>
        <v>0</v>
      </c>
      <c r="G69" s="262">
        <f t="shared" si="9"/>
        <v>0</v>
      </c>
      <c r="I69" s="222" t="str">
        <f>IF(AND(ScriptCalcApproach="Market Share",'1. Key Assumptions &amp; Inputs'!B38&lt;&gt;""),'1. Key Assumptions &amp; Inputs'!B38,"")</f>
        <v/>
      </c>
      <c r="J69" s="262">
        <f>IF(J$65="","",IF(J$65=0,0,IF(AND($G34&gt;0,$H34&gt;0),$K34*$J34*$I34*J$65,"")))</f>
        <v>0</v>
      </c>
      <c r="K69" s="262">
        <f t="shared" ref="K69:N69" si="10">IF(K$65="","",IF(K$65=0,0,IF(AND($G34&gt;0,$H34&gt;0),$K34*$J34*$I34*K$65,"")))</f>
        <v>0</v>
      </c>
      <c r="L69" s="262">
        <f t="shared" si="10"/>
        <v>0</v>
      </c>
      <c r="M69" s="262">
        <f t="shared" si="10"/>
        <v>0</v>
      </c>
      <c r="N69" s="262">
        <f t="shared" si="10"/>
        <v>0</v>
      </c>
    </row>
    <row r="70" spans="2:20" ht="12.75" customHeight="1" x14ac:dyDescent="0.35">
      <c r="B70" s="394" t="str">
        <f>IF(AND(ScriptCalcApproach="Market Share",'1. Key Assumptions &amp; Inputs'!B39&lt;&gt;""),'1. Key Assumptions &amp; Inputs'!B39,"")</f>
        <v/>
      </c>
      <c r="C70" s="262">
        <f t="shared" ref="C70:G73" si="11">IF(C$65="","",IF(C$65=0,0,IF(AND($G35&gt;0,$H35&gt;0),$K35*$J35*$I35*C$65,"")))</f>
        <v>0</v>
      </c>
      <c r="D70" s="262">
        <f t="shared" si="11"/>
        <v>0</v>
      </c>
      <c r="E70" s="262">
        <f t="shared" si="11"/>
        <v>0</v>
      </c>
      <c r="F70" s="262">
        <f t="shared" si="11"/>
        <v>0</v>
      </c>
      <c r="G70" s="262">
        <f t="shared" si="11"/>
        <v>0</v>
      </c>
      <c r="I70" s="222" t="str">
        <f>IF(AND(ScriptCalcApproach="Market Share",'1. Key Assumptions &amp; Inputs'!B39&lt;&gt;""),'1. Key Assumptions &amp; Inputs'!B39,"")</f>
        <v/>
      </c>
      <c r="J70" s="262">
        <f t="shared" ref="J70:N73" si="12">IF(J$65="","",IF(J$65=0,0,IF(AND($G35&gt;0,$H35&gt;0),$K35*$J35*$I35*J$65,"")))</f>
        <v>0</v>
      </c>
      <c r="K70" s="262">
        <f t="shared" si="12"/>
        <v>0</v>
      </c>
      <c r="L70" s="262">
        <f t="shared" si="12"/>
        <v>0</v>
      </c>
      <c r="M70" s="262">
        <f t="shared" si="12"/>
        <v>0</v>
      </c>
      <c r="N70" s="262">
        <f t="shared" si="12"/>
        <v>0</v>
      </c>
    </row>
    <row r="71" spans="2:20" ht="12.75" customHeight="1" x14ac:dyDescent="0.35">
      <c r="B71" s="394" t="str">
        <f>IF(AND(ScriptCalcApproach="Market Share",'1. Key Assumptions &amp; Inputs'!B40&lt;&gt;""),'1. Key Assumptions &amp; Inputs'!B40,"")</f>
        <v/>
      </c>
      <c r="C71" s="262">
        <f t="shared" si="11"/>
        <v>0</v>
      </c>
      <c r="D71" s="262">
        <f t="shared" si="11"/>
        <v>0</v>
      </c>
      <c r="E71" s="262">
        <f t="shared" si="11"/>
        <v>0</v>
      </c>
      <c r="F71" s="262">
        <f t="shared" si="11"/>
        <v>0</v>
      </c>
      <c r="G71" s="262">
        <f t="shared" si="11"/>
        <v>0</v>
      </c>
      <c r="I71" s="222" t="str">
        <f>IF(AND(ScriptCalcApproach="Market Share",'1. Key Assumptions &amp; Inputs'!B40&lt;&gt;""),'1. Key Assumptions &amp; Inputs'!B40,"")</f>
        <v/>
      </c>
      <c r="J71" s="262">
        <f t="shared" si="12"/>
        <v>0</v>
      </c>
      <c r="K71" s="262">
        <f t="shared" si="12"/>
        <v>0</v>
      </c>
      <c r="L71" s="262">
        <f t="shared" si="12"/>
        <v>0</v>
      </c>
      <c r="M71" s="262">
        <f t="shared" si="12"/>
        <v>0</v>
      </c>
      <c r="N71" s="262">
        <f t="shared" si="12"/>
        <v>0</v>
      </c>
    </row>
    <row r="72" spans="2:20" ht="12.75" customHeight="1" x14ac:dyDescent="0.35">
      <c r="B72" s="394" t="str">
        <f>IF(AND(ScriptCalcApproach="Market Share",'1. Key Assumptions &amp; Inputs'!B41&lt;&gt;""),'1. Key Assumptions &amp; Inputs'!B41,"")</f>
        <v/>
      </c>
      <c r="C72" s="262">
        <f t="shared" si="11"/>
        <v>0</v>
      </c>
      <c r="D72" s="262">
        <f t="shared" si="11"/>
        <v>0</v>
      </c>
      <c r="E72" s="262">
        <f t="shared" si="11"/>
        <v>0</v>
      </c>
      <c r="F72" s="262">
        <f t="shared" si="11"/>
        <v>0</v>
      </c>
      <c r="G72" s="262">
        <f t="shared" si="11"/>
        <v>0</v>
      </c>
      <c r="I72" s="222" t="str">
        <f>IF(AND(ScriptCalcApproach="Market Share",'1. Key Assumptions &amp; Inputs'!B41&lt;&gt;""),'1. Key Assumptions &amp; Inputs'!B41,"")</f>
        <v/>
      </c>
      <c r="J72" s="262">
        <f t="shared" si="12"/>
        <v>0</v>
      </c>
      <c r="K72" s="262">
        <f t="shared" si="12"/>
        <v>0</v>
      </c>
      <c r="L72" s="262">
        <f t="shared" si="12"/>
        <v>0</v>
      </c>
      <c r="M72" s="262">
        <f t="shared" si="12"/>
        <v>0</v>
      </c>
      <c r="N72" s="262">
        <f t="shared" si="12"/>
        <v>0</v>
      </c>
    </row>
    <row r="73" spans="2:20" ht="12.75" customHeight="1" x14ac:dyDescent="0.35">
      <c r="B73" s="394" t="str">
        <f>IF(AND(ScriptCalcApproach="Market Share",'1. Key Assumptions &amp; Inputs'!B42&lt;&gt;""),'1. Key Assumptions &amp; Inputs'!B42,"")</f>
        <v/>
      </c>
      <c r="C73" s="262">
        <f t="shared" si="11"/>
        <v>0</v>
      </c>
      <c r="D73" s="262">
        <f t="shared" si="11"/>
        <v>0</v>
      </c>
      <c r="E73" s="262">
        <f t="shared" si="11"/>
        <v>0</v>
      </c>
      <c r="F73" s="262">
        <f t="shared" si="11"/>
        <v>0</v>
      </c>
      <c r="G73" s="262">
        <f t="shared" si="11"/>
        <v>0</v>
      </c>
      <c r="I73" s="222" t="str">
        <f>IF(AND(ScriptCalcApproach="Market Share",'1. Key Assumptions &amp; Inputs'!B42&lt;&gt;""),'1. Key Assumptions &amp; Inputs'!B42,"")</f>
        <v/>
      </c>
      <c r="J73" s="262">
        <f t="shared" si="12"/>
        <v>0</v>
      </c>
      <c r="K73" s="262">
        <f t="shared" si="12"/>
        <v>0</v>
      </c>
      <c r="L73" s="262">
        <f t="shared" si="12"/>
        <v>0</v>
      </c>
      <c r="M73" s="262">
        <f t="shared" si="12"/>
        <v>0</v>
      </c>
      <c r="N73" s="262">
        <f t="shared" si="12"/>
        <v>0</v>
      </c>
    </row>
    <row r="74" spans="2:20" ht="12.75" customHeight="1" x14ac:dyDescent="0.35">
      <c r="B74" s="43" t="s">
        <v>20</v>
      </c>
      <c r="C74" s="263">
        <f>SUM(C69:C73)</f>
        <v>0</v>
      </c>
      <c r="D74" s="263">
        <f>SUM(D69:D73)</f>
        <v>0</v>
      </c>
      <c r="E74" s="263">
        <f>SUM(E69:E73)</f>
        <v>0</v>
      </c>
      <c r="F74" s="263">
        <f>SUM(F69:F73)</f>
        <v>0</v>
      </c>
      <c r="G74" s="263">
        <f>SUM(G69:G73)</f>
        <v>0</v>
      </c>
      <c r="I74" s="43" t="s">
        <v>20</v>
      </c>
      <c r="J74" s="263">
        <f>SUM(J69:J73)</f>
        <v>0</v>
      </c>
      <c r="K74" s="263">
        <f>SUM(K69:K73)</f>
        <v>0</v>
      </c>
      <c r="L74" s="263">
        <f>SUM(L69:L73)</f>
        <v>0</v>
      </c>
      <c r="M74" s="263">
        <f>SUM(M69:M73)</f>
        <v>0</v>
      </c>
      <c r="N74" s="263">
        <f>SUM(N69:N73)</f>
        <v>0</v>
      </c>
    </row>
    <row r="75" spans="2:20" ht="12.75" customHeight="1" x14ac:dyDescent="0.35">
      <c r="B75" s="16"/>
      <c r="C75" s="57"/>
      <c r="D75" s="57"/>
      <c r="E75" s="57"/>
      <c r="F75" s="57"/>
      <c r="G75" s="57"/>
      <c r="H75" s="57"/>
      <c r="I75" s="16"/>
      <c r="J75" s="57"/>
      <c r="K75" s="57"/>
      <c r="L75" s="57"/>
      <c r="M75" s="57"/>
      <c r="N75" s="57"/>
    </row>
    <row r="76" spans="2:20" s="30" customFormat="1" ht="15" x14ac:dyDescent="0.4">
      <c r="B76" s="22" t="s">
        <v>434</v>
      </c>
    </row>
    <row r="77" spans="2:20" s="25" customFormat="1" ht="15" x14ac:dyDescent="0.4">
      <c r="B77" s="125"/>
    </row>
    <row r="78" spans="2:20" s="2" customFormat="1" ht="12.75" x14ac:dyDescent="0.35">
      <c r="B78" s="2" t="s">
        <v>453</v>
      </c>
    </row>
    <row r="79" spans="2:20" ht="13.9" x14ac:dyDescent="0.4">
      <c r="B79" s="29"/>
      <c r="C79" s="29"/>
      <c r="D79" s="29"/>
      <c r="E79" s="29"/>
      <c r="F79" s="33"/>
      <c r="G79" s="33"/>
      <c r="H79" s="29"/>
      <c r="I79" s="29"/>
      <c r="J79" s="34"/>
      <c r="K79" s="31"/>
      <c r="L79" s="29"/>
      <c r="M79" s="29"/>
      <c r="N79" s="29"/>
      <c r="O79" s="29"/>
      <c r="P79" s="29"/>
      <c r="Q79" s="29"/>
      <c r="R79" s="29"/>
      <c r="S79" s="29"/>
      <c r="T79" s="29"/>
    </row>
    <row r="80" spans="2:20" s="2" customFormat="1" ht="18.75" customHeight="1" x14ac:dyDescent="0.35">
      <c r="B80" s="407" t="s">
        <v>188</v>
      </c>
      <c r="C80" s="408"/>
      <c r="D80" s="409"/>
      <c r="E80" s="43" t="s">
        <v>287</v>
      </c>
      <c r="F80" s="232"/>
      <c r="G80" s="232"/>
      <c r="H80" s="233"/>
      <c r="I80" s="4"/>
      <c r="J80" s="7"/>
      <c r="K80" s="144"/>
      <c r="L80" s="4"/>
      <c r="M80" s="4"/>
      <c r="N80" s="4"/>
      <c r="O80" s="4"/>
      <c r="P80" s="4"/>
      <c r="Q80" s="4"/>
      <c r="R80" s="4"/>
      <c r="S80" s="4"/>
      <c r="T80" s="4"/>
    </row>
    <row r="81" spans="2:20" s="2" customFormat="1" ht="13.9" customHeight="1" x14ac:dyDescent="0.4">
      <c r="B81" s="440"/>
      <c r="C81" s="441"/>
      <c r="D81" s="442"/>
      <c r="E81" s="467"/>
      <c r="F81" s="468"/>
      <c r="G81" s="468"/>
      <c r="H81" s="469"/>
      <c r="I81" s="4"/>
      <c r="J81" s="7"/>
      <c r="K81" s="144"/>
      <c r="L81" s="4"/>
      <c r="M81" s="4"/>
      <c r="N81" s="4"/>
      <c r="O81" s="4"/>
      <c r="P81" s="4"/>
      <c r="Q81" s="4"/>
      <c r="R81" s="4"/>
      <c r="S81" s="4"/>
      <c r="T81" s="4"/>
    </row>
    <row r="82" spans="2:20" s="2" customFormat="1" ht="13.9" customHeight="1" x14ac:dyDescent="0.4">
      <c r="B82" s="440"/>
      <c r="C82" s="441"/>
      <c r="D82" s="442"/>
      <c r="E82" s="467"/>
      <c r="F82" s="468"/>
      <c r="G82" s="468"/>
      <c r="H82" s="469"/>
      <c r="I82" s="4"/>
      <c r="J82" s="4"/>
      <c r="K82" s="4"/>
      <c r="L82" s="4"/>
      <c r="M82" s="4"/>
      <c r="N82" s="4"/>
      <c r="O82" s="4"/>
      <c r="P82" s="4"/>
      <c r="Q82" s="4"/>
      <c r="R82" s="4"/>
      <c r="S82" s="4"/>
      <c r="T82" s="4"/>
    </row>
    <row r="83" spans="2:20" s="2" customFormat="1" ht="13.9" customHeight="1" x14ac:dyDescent="0.4">
      <c r="B83" s="440"/>
      <c r="C83" s="441"/>
      <c r="D83" s="442"/>
      <c r="E83" s="467"/>
      <c r="F83" s="468"/>
      <c r="G83" s="468"/>
      <c r="H83" s="469"/>
      <c r="I83" s="4"/>
      <c r="J83" s="4"/>
      <c r="K83" s="144"/>
      <c r="L83" s="4"/>
      <c r="M83" s="4"/>
      <c r="N83" s="4"/>
      <c r="O83" s="4"/>
      <c r="P83" s="4"/>
      <c r="Q83" s="4"/>
      <c r="R83" s="4"/>
      <c r="S83" s="4"/>
      <c r="T83" s="4"/>
    </row>
    <row r="84" spans="2:20" s="2" customFormat="1" ht="13.9" customHeight="1" x14ac:dyDescent="0.4">
      <c r="B84" s="440"/>
      <c r="C84" s="441"/>
      <c r="D84" s="442"/>
      <c r="E84" s="467"/>
      <c r="F84" s="468"/>
      <c r="G84" s="468"/>
      <c r="H84" s="469"/>
      <c r="I84" s="4"/>
      <c r="J84" s="7"/>
      <c r="K84" s="144"/>
      <c r="L84" s="4"/>
      <c r="M84" s="4"/>
      <c r="N84" s="4"/>
      <c r="O84" s="4"/>
      <c r="P84" s="4"/>
      <c r="Q84" s="4"/>
      <c r="R84" s="4"/>
      <c r="S84" s="4"/>
      <c r="T84" s="4"/>
    </row>
    <row r="85" spans="2:20" s="2" customFormat="1" ht="13.9" customHeight="1" x14ac:dyDescent="0.4">
      <c r="B85" s="440"/>
      <c r="C85" s="441"/>
      <c r="D85" s="442"/>
      <c r="E85" s="467"/>
      <c r="F85" s="468"/>
      <c r="G85" s="468"/>
      <c r="H85" s="469"/>
      <c r="I85" s="4"/>
      <c r="J85" s="4"/>
      <c r="K85" s="4"/>
      <c r="L85" s="4"/>
      <c r="M85" s="4"/>
      <c r="N85" s="4"/>
      <c r="O85" s="4"/>
      <c r="P85" s="4"/>
      <c r="Q85" s="4"/>
      <c r="R85" s="4"/>
      <c r="S85" s="4"/>
      <c r="T85" s="4"/>
    </row>
    <row r="86" spans="2:20" s="2" customFormat="1" ht="13.15" x14ac:dyDescent="0.4">
      <c r="B86" s="440"/>
      <c r="C86" s="441"/>
      <c r="D86" s="442"/>
      <c r="E86" s="467"/>
      <c r="F86" s="468"/>
      <c r="G86" s="468"/>
      <c r="H86" s="469"/>
      <c r="I86" s="4"/>
      <c r="J86" s="4"/>
      <c r="K86" s="4"/>
      <c r="L86" s="4"/>
      <c r="M86" s="4"/>
      <c r="N86" s="4"/>
      <c r="O86" s="4"/>
      <c r="P86" s="4"/>
      <c r="Q86" s="4"/>
      <c r="R86" s="4"/>
      <c r="S86" s="4"/>
      <c r="T86" s="4"/>
    </row>
    <row r="87" spans="2:20" s="25" customFormat="1" ht="13.15" x14ac:dyDescent="0.4">
      <c r="B87" s="386"/>
      <c r="C87" s="386"/>
      <c r="D87" s="386"/>
      <c r="E87" s="117"/>
      <c r="F87" s="117"/>
      <c r="G87" s="117"/>
      <c r="H87" s="117"/>
      <c r="I87" s="56"/>
      <c r="J87" s="56"/>
      <c r="K87" s="56"/>
      <c r="L87" s="56"/>
      <c r="M87" s="56"/>
      <c r="N87" s="56"/>
      <c r="O87" s="56"/>
      <c r="P87" s="56"/>
      <c r="Q87" s="56"/>
      <c r="R87" s="56"/>
      <c r="S87" s="56"/>
      <c r="T87" s="56"/>
    </row>
    <row r="88" spans="2:20" s="25" customFormat="1" ht="13.15" x14ac:dyDescent="0.4">
      <c r="B88" s="386"/>
      <c r="C88" s="386"/>
      <c r="D88" s="386"/>
      <c r="E88" s="117"/>
      <c r="F88" s="117"/>
      <c r="G88" s="117"/>
      <c r="H88" s="117"/>
      <c r="I88" s="56"/>
      <c r="J88" s="56"/>
      <c r="K88" s="56"/>
      <c r="L88" s="56"/>
      <c r="M88" s="56"/>
      <c r="N88" s="56"/>
      <c r="O88" s="56"/>
      <c r="P88" s="56"/>
      <c r="Q88" s="56"/>
      <c r="R88" s="56"/>
      <c r="S88" s="56"/>
      <c r="T88" s="56"/>
    </row>
    <row r="89" spans="2:20" s="25" customFormat="1" ht="13.15" x14ac:dyDescent="0.4">
      <c r="B89" s="386"/>
      <c r="C89" s="386"/>
      <c r="D89" s="386"/>
      <c r="E89" s="117"/>
      <c r="F89" s="117"/>
      <c r="G89" s="117"/>
      <c r="H89" s="117"/>
      <c r="I89" s="56"/>
      <c r="J89" s="56"/>
      <c r="K89" s="56"/>
      <c r="L89" s="56"/>
      <c r="M89" s="56"/>
      <c r="N89" s="56"/>
      <c r="O89" s="56"/>
      <c r="P89" s="56"/>
      <c r="Q89" s="56"/>
      <c r="R89" s="56"/>
      <c r="S89" s="56"/>
      <c r="T89" s="56"/>
    </row>
    <row r="90" spans="2:20" s="25" customFormat="1" ht="13.15" x14ac:dyDescent="0.4">
      <c r="B90" s="386"/>
      <c r="C90" s="386"/>
      <c r="D90" s="386"/>
      <c r="E90" s="117"/>
      <c r="F90" s="117"/>
      <c r="G90" s="117"/>
      <c r="H90" s="117"/>
      <c r="I90" s="56"/>
      <c r="J90" s="56"/>
      <c r="K90" s="56"/>
      <c r="L90" s="56"/>
      <c r="M90" s="56"/>
      <c r="N90" s="56"/>
      <c r="O90" s="56"/>
      <c r="P90" s="56"/>
      <c r="Q90" s="56"/>
      <c r="R90" s="56"/>
      <c r="S90" s="56"/>
      <c r="T90" s="56"/>
    </row>
    <row r="91" spans="2:20" s="25" customFormat="1" ht="13.15" x14ac:dyDescent="0.4">
      <c r="B91" s="386"/>
      <c r="C91" s="386"/>
      <c r="D91" s="386"/>
      <c r="E91" s="117"/>
      <c r="F91" s="117"/>
      <c r="G91" s="117"/>
      <c r="H91" s="117"/>
      <c r="I91" s="56"/>
      <c r="J91" s="56"/>
      <c r="K91" s="56"/>
      <c r="L91" s="56"/>
      <c r="M91" s="56"/>
      <c r="N91" s="56"/>
      <c r="O91" s="56"/>
      <c r="P91" s="56"/>
      <c r="Q91" s="56"/>
      <c r="R91" s="56"/>
      <c r="S91" s="56"/>
      <c r="T91" s="56"/>
    </row>
    <row r="92" spans="2:20" s="25" customFormat="1" ht="13.15" x14ac:dyDescent="0.4">
      <c r="B92" s="386"/>
      <c r="C92" s="386"/>
      <c r="D92" s="386"/>
      <c r="E92" s="117"/>
      <c r="F92" s="117"/>
      <c r="G92" s="117"/>
      <c r="H92" s="117"/>
      <c r="I92" s="56"/>
      <c r="J92" s="56"/>
      <c r="K92" s="56"/>
      <c r="L92" s="56"/>
      <c r="M92" s="56"/>
      <c r="N92" s="56"/>
      <c r="O92" s="56"/>
      <c r="P92" s="56"/>
      <c r="Q92" s="56"/>
      <c r="R92" s="56"/>
      <c r="S92" s="56"/>
      <c r="T92" s="56"/>
    </row>
    <row r="93" spans="2:20" s="56" customFormat="1" ht="13.15" x14ac:dyDescent="0.4">
      <c r="B93" s="146"/>
      <c r="C93" s="147"/>
      <c r="D93" s="147"/>
    </row>
    <row r="94" spans="2:20" s="21" customFormat="1" ht="15" x14ac:dyDescent="0.4">
      <c r="B94" s="22" t="s">
        <v>1</v>
      </c>
    </row>
    <row r="95" spans="2:20" s="2" customFormat="1" ht="12.75" x14ac:dyDescent="0.35">
      <c r="C95" s="37"/>
      <c r="D95" s="37"/>
      <c r="E95" s="37"/>
      <c r="F95" s="37"/>
      <c r="G95" s="37"/>
      <c r="H95" s="37"/>
    </row>
    <row r="96" spans="2:20" s="2" customFormat="1" ht="13.15" x14ac:dyDescent="0.35">
      <c r="B96" s="140" t="s">
        <v>191</v>
      </c>
      <c r="C96" s="15"/>
      <c r="D96" s="15"/>
      <c r="E96" s="15"/>
      <c r="F96" s="15"/>
      <c r="G96" s="15"/>
      <c r="H96" s="15"/>
      <c r="I96" s="15"/>
      <c r="J96" s="15"/>
      <c r="K96" s="15"/>
      <c r="L96" s="15"/>
      <c r="M96" s="15"/>
    </row>
    <row r="97" spans="2:19" s="2" customFormat="1" ht="12.75" x14ac:dyDescent="0.35">
      <c r="B97" s="2" t="s">
        <v>192</v>
      </c>
    </row>
    <row r="98" spans="2:19" x14ac:dyDescent="0.35">
      <c r="B98" s="2"/>
      <c r="C98" s="2"/>
      <c r="D98" s="2"/>
      <c r="E98" s="2"/>
      <c r="F98" s="2"/>
      <c r="G98" s="2"/>
      <c r="H98" s="2"/>
      <c r="I98" s="2"/>
      <c r="J98" s="2"/>
      <c r="K98" s="2"/>
      <c r="L98" s="2"/>
      <c r="M98" s="2"/>
      <c r="N98" s="2"/>
      <c r="O98" s="2"/>
      <c r="P98" s="2"/>
      <c r="Q98" s="2"/>
      <c r="R98" s="2"/>
      <c r="S98" s="2"/>
    </row>
    <row r="99" spans="2:19" ht="13.9" x14ac:dyDescent="0.4">
      <c r="B99" s="3" t="s">
        <v>193</v>
      </c>
      <c r="C99" s="2"/>
      <c r="D99" s="2"/>
      <c r="E99" s="2"/>
      <c r="F99" s="2"/>
      <c r="G99" s="2"/>
      <c r="H99" s="2"/>
      <c r="I99" s="2"/>
      <c r="J99" s="2"/>
      <c r="K99" s="2"/>
      <c r="L99" s="2"/>
      <c r="M99" s="2"/>
      <c r="N99" s="2"/>
      <c r="O99" s="2"/>
      <c r="P99" s="2"/>
      <c r="Q99" s="2"/>
      <c r="R99" s="2"/>
      <c r="S99" s="2"/>
    </row>
    <row r="100" spans="2:19" x14ac:dyDescent="0.35">
      <c r="B100" s="2" t="s">
        <v>364</v>
      </c>
      <c r="C100" s="2"/>
      <c r="D100" s="2"/>
      <c r="E100" s="2"/>
      <c r="F100" s="2"/>
      <c r="G100" s="2"/>
      <c r="H100" s="2"/>
      <c r="I100" s="2"/>
      <c r="J100" s="2"/>
      <c r="K100" s="2"/>
      <c r="L100" s="2"/>
      <c r="M100" s="2"/>
      <c r="N100" s="2"/>
      <c r="O100" s="2"/>
      <c r="P100" s="2"/>
      <c r="Q100" s="2"/>
      <c r="R100" s="2"/>
      <c r="S100" s="2"/>
    </row>
    <row r="101" spans="2:19" x14ac:dyDescent="0.35">
      <c r="M101" s="2"/>
      <c r="N101" s="2"/>
      <c r="O101" s="2"/>
      <c r="P101" s="2"/>
      <c r="Q101" s="2"/>
      <c r="R101" s="2"/>
      <c r="S101" s="2"/>
    </row>
    <row r="102" spans="2:19" ht="13.9" x14ac:dyDescent="0.4">
      <c r="B102" s="3" t="s">
        <v>443</v>
      </c>
      <c r="M102" s="2"/>
      <c r="N102" s="2"/>
      <c r="O102" s="2"/>
      <c r="P102" s="2"/>
      <c r="Q102" s="2"/>
      <c r="R102" s="2"/>
      <c r="S102" s="2"/>
    </row>
    <row r="103" spans="2:19" x14ac:dyDescent="0.35">
      <c r="B103" s="2" t="s">
        <v>444</v>
      </c>
      <c r="M103" s="2"/>
      <c r="N103" s="2"/>
      <c r="O103" s="2"/>
      <c r="P103" s="2"/>
      <c r="Q103" s="2"/>
      <c r="R103" s="2"/>
      <c r="S103" s="2"/>
    </row>
    <row r="104" spans="2:19" x14ac:dyDescent="0.35">
      <c r="B104" s="367" t="s">
        <v>445</v>
      </c>
      <c r="M104" s="2"/>
      <c r="N104" s="2"/>
      <c r="O104" s="2"/>
      <c r="P104" s="2"/>
      <c r="Q104" s="2"/>
      <c r="R104" s="2"/>
      <c r="S104" s="2"/>
    </row>
    <row r="105" spans="2:19" x14ac:dyDescent="0.35">
      <c r="B105" s="367" t="s">
        <v>446</v>
      </c>
      <c r="M105" s="2"/>
      <c r="N105" s="2"/>
      <c r="O105" s="2"/>
      <c r="P105" s="2"/>
      <c r="Q105" s="2"/>
      <c r="R105" s="2"/>
      <c r="S105" s="2"/>
    </row>
    <row r="106" spans="2:19" x14ac:dyDescent="0.35">
      <c r="B106" s="367" t="s">
        <v>447</v>
      </c>
    </row>
  </sheetData>
  <mergeCells count="37">
    <mergeCell ref="E81:H81"/>
    <mergeCell ref="E82:H82"/>
    <mergeCell ref="B86:D86"/>
    <mergeCell ref="B67:B68"/>
    <mergeCell ref="I67:I68"/>
    <mergeCell ref="E83:H83"/>
    <mergeCell ref="E84:H84"/>
    <mergeCell ref="E85:H85"/>
    <mergeCell ref="E86:H86"/>
    <mergeCell ref="B81:D81"/>
    <mergeCell ref="B82:D82"/>
    <mergeCell ref="B83:D83"/>
    <mergeCell ref="B84:D84"/>
    <mergeCell ref="B85:D85"/>
    <mergeCell ref="B80:D80"/>
    <mergeCell ref="B15:B16"/>
    <mergeCell ref="I15:I16"/>
    <mergeCell ref="B49:B50"/>
    <mergeCell ref="I49:I50"/>
    <mergeCell ref="B45:B46"/>
    <mergeCell ref="B32:B33"/>
    <mergeCell ref="C29:D29"/>
    <mergeCell ref="G32:K32"/>
    <mergeCell ref="J49:N49"/>
    <mergeCell ref="J63:N63"/>
    <mergeCell ref="J67:N67"/>
    <mergeCell ref="J15:N15"/>
    <mergeCell ref="C49:G49"/>
    <mergeCell ref="C63:G63"/>
    <mergeCell ref="C67:G67"/>
    <mergeCell ref="C15:G15"/>
    <mergeCell ref="C30:D30"/>
    <mergeCell ref="C28:D28"/>
    <mergeCell ref="J45:N45"/>
    <mergeCell ref="C32:F32"/>
    <mergeCell ref="I45:I46"/>
    <mergeCell ref="C45:G45"/>
  </mergeCells>
  <conditionalFormatting sqref="C34:D38">
    <cfRule type="expression" dxfId="29" priority="125">
      <formula>$E$28&lt;&gt;1</formula>
    </cfRule>
  </conditionalFormatting>
  <conditionalFormatting sqref="I34:I38">
    <cfRule type="expression" dxfId="28" priority="126">
      <formula>$E$28&lt;&gt;2</formula>
    </cfRule>
  </conditionalFormatting>
  <conditionalFormatting sqref="F34:F38">
    <cfRule type="expression" dxfId="27" priority="31">
      <formula>$E$28="2"</formula>
    </cfRule>
    <cfRule type="expression" dxfId="26" priority="32">
      <formula>$E$28="2"</formula>
    </cfRule>
  </conditionalFormatting>
  <conditionalFormatting sqref="G34:H38">
    <cfRule type="expression" dxfId="25" priority="26">
      <formula>$C$28="Epidemiology"</formula>
    </cfRule>
  </conditionalFormatting>
  <conditionalFormatting sqref="J34:K38">
    <cfRule type="expression" dxfId="24" priority="20">
      <formula>$C$28="Epidemiology"</formula>
    </cfRule>
  </conditionalFormatting>
  <conditionalFormatting sqref="J51:N55">
    <cfRule type="expression" priority="4">
      <formula>"="</formula>
    </cfRule>
  </conditionalFormatting>
  <pageMargins left="0.11811023622047245" right="0.11811023622047245" top="0.19685039370078741" bottom="0.15748031496062992" header="0.31496062992125984" footer="0.31496062992125984"/>
  <pageSetup paperSize="9" scale="47" orientation="landscape" horizontalDpi="300" verticalDpi="300" r:id="rId1"/>
  <legacyDrawing r:id="rId2"/>
  <extLst>
    <ext xmlns:x14="http://schemas.microsoft.com/office/spreadsheetml/2009/9/main" uri="{78C0D931-6437-407d-A8EE-F0AAD7539E65}">
      <x14:conditionalFormattings>
        <x14:conditionalFormatting xmlns:xm="http://schemas.microsoft.com/office/excel/2006/main">
          <x14:cfRule type="cellIs" priority="36" operator="equal" id="{D46B3643-24B3-4EEE-A2DD-746E45D50A37}">
            <xm:f>'z. References'!#REF!</xm:f>
            <x14:dxf>
              <font>
                <b/>
                <i val="0"/>
                <strike val="0"/>
                <color rgb="FFFF0000"/>
              </font>
            </x14:dxf>
          </x14:cfRule>
          <xm:sqref>B96</xm:sqref>
        </x14:conditionalFormatting>
        <x14:conditionalFormatting xmlns:xm="http://schemas.microsoft.com/office/excel/2006/main">
          <x14:cfRule type="expression" priority="30" id="{B5449AF7-309E-4B33-9CA3-6468EA1C8847}">
            <xm:f>'1. Key Assumptions &amp; Inputs'!$C$24="Market Share"</xm:f>
            <x14:dxf>
              <fill>
                <patternFill>
                  <bgColor theme="0" tint="-0.24994659260841701"/>
                </patternFill>
              </fill>
            </x14:dxf>
          </x14:cfRule>
          <xm:sqref>F34:F38</xm:sqref>
        </x14:conditionalFormatting>
        <x14:conditionalFormatting xmlns:xm="http://schemas.microsoft.com/office/excel/2006/main">
          <x14:cfRule type="expression" priority="21" id="{5260A477-36D2-422F-90C0-29A67B0E90F4}">
            <xm:f>'1. Key Assumptions &amp; Inputs'!$C$24="Epidemiology"</xm:f>
            <x14:dxf>
              <fill>
                <patternFill>
                  <bgColor theme="0" tint="-0.24994659260841701"/>
                </patternFill>
              </fill>
            </x14:dxf>
          </x14:cfRule>
          <xm:sqref>J34:K38</xm:sqref>
        </x14:conditionalFormatting>
        <x14:conditionalFormatting xmlns:xm="http://schemas.microsoft.com/office/excel/2006/main">
          <x14:cfRule type="expression" priority="13" id="{30A03177-6358-4C8B-93B8-C7F9A853FFC1}">
            <xm:f>'1. Key Assumptions &amp; Inputs'!$C$25="Adjunctive"</xm:f>
            <x14:dxf>
              <fill>
                <patternFill>
                  <bgColor rgb="FFFFFF00"/>
                </patternFill>
              </fill>
            </x14:dxf>
          </x14:cfRule>
          <x14:cfRule type="expression" priority="17" id="{5F065097-F815-4D35-AAFD-9AD141008EF3}">
            <xm:f>'1. Key Assumptions &amp; Inputs'!$C$24="Mixed Model"</xm:f>
            <x14:dxf>
              <fill>
                <patternFill>
                  <bgColor rgb="FFFFFF99"/>
                </patternFill>
              </fill>
            </x14:dxf>
          </x14:cfRule>
          <x14:cfRule type="expression" priority="18" id="{017CAF43-619F-4BFE-BA81-CFADE0FBDBE5}">
            <xm:f>'1. Key Assumptions &amp; Inputs'!$C$24="Mixed Model"</xm:f>
            <x14:dxf>
              <fill>
                <patternFill>
                  <bgColor rgb="FFFFFFCC"/>
                </patternFill>
              </fill>
            </x14:dxf>
          </x14:cfRule>
          <x14:cfRule type="expression" priority="19" id="{9C955D14-2441-45C1-B199-A8813AD28C68}">
            <xm:f>'1. Key Assumptions &amp; Inputs'!$C$24="Mixed model"</xm:f>
            <x14:dxf>
              <fill>
                <patternFill>
                  <bgColor theme="0" tint="-0.24994659260841701"/>
                </patternFill>
              </fill>
            </x14:dxf>
          </x14:cfRule>
          <xm:sqref>C65:G65</xm:sqref>
        </x14:conditionalFormatting>
        <x14:conditionalFormatting xmlns:xm="http://schemas.microsoft.com/office/excel/2006/main">
          <x14:cfRule type="expression" priority="12" id="{86C57D21-4A58-4E66-BCC1-8424E269FF68}">
            <xm:f>'1. Key Assumptions &amp; Inputs'!$C$25="Adjunctive"</xm:f>
            <x14:dxf>
              <fill>
                <patternFill>
                  <bgColor rgb="FFFFFF00"/>
                </patternFill>
              </fill>
            </x14:dxf>
          </x14:cfRule>
          <x14:cfRule type="expression" priority="16" id="{B6158248-D643-45F7-A66E-4795B8B573A4}">
            <xm:f>'1. Key Assumptions &amp; Inputs'!$C$24="Mixed Model"</xm:f>
            <x14:dxf>
              <fill>
                <patternFill>
                  <bgColor rgb="FFFFFF99"/>
                </patternFill>
              </fill>
            </x14:dxf>
          </x14:cfRule>
          <xm:sqref>C69:G73</xm:sqref>
        </x14:conditionalFormatting>
        <x14:conditionalFormatting xmlns:xm="http://schemas.microsoft.com/office/excel/2006/main">
          <x14:cfRule type="expression" priority="9" id="{A6BBEEC2-908C-4895-824D-63BAE313255F}">
            <xm:f>'1. Key Assumptions &amp; Inputs'!$C$25="Adjunctive"</xm:f>
            <x14:dxf>
              <fill>
                <patternFill>
                  <bgColor rgb="FFFFFF00"/>
                </patternFill>
              </fill>
            </x14:dxf>
          </x14:cfRule>
          <x14:cfRule type="expression" priority="14" id="{954B230C-B9B2-4A83-A3B5-6670C9F34F41}">
            <xm:f>'1. Key Assumptions &amp; Inputs'!$C$24="Mixed Model"</xm:f>
            <x14:dxf>
              <fill>
                <patternFill>
                  <bgColor rgb="FFFFFF99"/>
                </patternFill>
              </fill>
            </x14:dxf>
          </x14:cfRule>
          <xm:sqref>J65:N65</xm:sqref>
        </x14:conditionalFormatting>
        <x14:conditionalFormatting xmlns:xm="http://schemas.microsoft.com/office/excel/2006/main">
          <x14:cfRule type="expression" priority="8" id="{F1FC99B8-B8D0-4086-A8B9-C6A1238FDA04}">
            <xm:f>'1. Key Assumptions &amp; Inputs'!$C$24="Mixed Model"</xm:f>
            <x14:dxf>
              <fill>
                <patternFill>
                  <bgColor rgb="FFFFFF99"/>
                </patternFill>
              </fill>
            </x14:dxf>
          </x14:cfRule>
          <xm:sqref>C47:G47</xm:sqref>
        </x14:conditionalFormatting>
        <x14:conditionalFormatting xmlns:xm="http://schemas.microsoft.com/office/excel/2006/main">
          <x14:cfRule type="expression" priority="6" id="{B787CF99-A128-40B0-8FF2-315A192FE279}">
            <xm:f>'1. Key Assumptions &amp; Inputs'!$C$24="Mixed Model"</xm:f>
            <x14:dxf>
              <fill>
                <patternFill>
                  <bgColor rgb="FFFFFF99"/>
                </patternFill>
              </fill>
            </x14:dxf>
          </x14:cfRule>
          <x14:cfRule type="expression" priority="7" id="{58430446-B70E-43A9-9F1D-84E3E1BD1C4F}">
            <xm:f>'1. Key Assumptions &amp; Inputs'!$C$24="Mixed Model"</xm:f>
            <x14:dxf/>
          </x14:cfRule>
          <xm:sqref>C51:G55</xm:sqref>
        </x14:conditionalFormatting>
        <x14:conditionalFormatting xmlns:xm="http://schemas.microsoft.com/office/excel/2006/main">
          <x14:cfRule type="expression" priority="5" id="{4F249D8B-79AA-4295-936D-8ED8CE5CC283}">
            <xm:f>'1. Key Assumptions &amp; Inputs'!$C$24="Mixed Model"</xm:f>
            <x14:dxf>
              <fill>
                <patternFill>
                  <bgColor rgb="FFFFFF99"/>
                </patternFill>
              </fill>
            </x14:dxf>
          </x14:cfRule>
          <xm:sqref>J47:N47</xm:sqref>
        </x14:conditionalFormatting>
        <x14:conditionalFormatting xmlns:xm="http://schemas.microsoft.com/office/excel/2006/main">
          <x14:cfRule type="expression" priority="3" id="{C078692E-6B7E-4FEC-97E2-3E32CD3B7AD3}">
            <xm:f>'1. Key Assumptions &amp; Inputs'!$C$24="Mixed Model"</xm:f>
            <x14:dxf>
              <fill>
                <patternFill>
                  <bgColor rgb="FFFFFF99"/>
                </patternFill>
              </fill>
            </x14:dxf>
          </x14:cfRule>
          <xm:sqref>J51:N55</xm:sqref>
        </x14:conditionalFormatting>
        <x14:conditionalFormatting xmlns:xm="http://schemas.microsoft.com/office/excel/2006/main">
          <x14:cfRule type="expression" priority="1" id="{FBE5C166-4ECF-4627-B04E-7CD05A85863B}">
            <xm:f>'1. Key Assumptions &amp; Inputs'!$C$25="Adjunctive"</xm:f>
            <x14:dxf>
              <fill>
                <patternFill>
                  <bgColor rgb="FFFFFF00"/>
                </patternFill>
              </fill>
            </x14:dxf>
          </x14:cfRule>
          <x14:cfRule type="expression" priority="2" id="{1F402EBE-4495-4BD9-BB31-BF51130BD1DF}">
            <xm:f>'1. Key Assumptions &amp; Inputs'!$C$24="Mixed Model"</xm:f>
            <x14:dxf>
              <fill>
                <patternFill>
                  <bgColor rgb="FFFFFF99"/>
                </patternFill>
              </fill>
            </x14:dxf>
          </x14:cfRule>
          <xm:sqref>J69:N73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93"/>
    <pageSetUpPr fitToPage="1"/>
  </sheetPr>
  <dimension ref="B1:P66"/>
  <sheetViews>
    <sheetView showGridLines="0" zoomScaleNormal="100" workbookViewId="0">
      <pane ySplit="1" topLeftCell="A2" activePane="bottomLeft" state="frozen"/>
      <selection activeCell="B7" sqref="B7:G7"/>
      <selection pane="bottomLeft" activeCell="B1" sqref="B1"/>
    </sheetView>
  </sheetViews>
  <sheetFormatPr defaultRowHeight="13.5" x14ac:dyDescent="0.35"/>
  <cols>
    <col min="1" max="1" width="2.625" style="12" customWidth="1"/>
    <col min="2" max="2" width="35.625" style="12" customWidth="1"/>
    <col min="3" max="9" width="15.625" style="12" customWidth="1"/>
    <col min="10" max="10" width="30.625" style="12" customWidth="1"/>
    <col min="11" max="11" width="15.625" style="12" customWidth="1"/>
    <col min="12" max="12" width="16.25" style="12" customWidth="1"/>
    <col min="13" max="13" width="15.75" style="12" customWidth="1"/>
    <col min="14" max="16" width="15.875" style="12" customWidth="1"/>
    <col min="17" max="16384" width="9" style="12"/>
  </cols>
  <sheetData>
    <row r="1" spans="2:16" s="139" customFormat="1" ht="32.25" customHeight="1" x14ac:dyDescent="0.6">
      <c r="B1" s="110" t="s">
        <v>294</v>
      </c>
    </row>
    <row r="2" spans="2:16" s="19" customFormat="1" ht="21" customHeight="1" x14ac:dyDescent="0.4">
      <c r="B2" s="20"/>
    </row>
    <row r="3" spans="2:16" s="21" customFormat="1" ht="15" x14ac:dyDescent="0.4">
      <c r="B3" s="22" t="s">
        <v>0</v>
      </c>
      <c r="C3" s="23"/>
    </row>
    <row r="4" spans="2:16" ht="13.9" x14ac:dyDescent="0.4">
      <c r="B4" s="13"/>
      <c r="C4" s="14"/>
    </row>
    <row r="5" spans="2:16" ht="14.25" customHeight="1" x14ac:dyDescent="0.35">
      <c r="B5" s="62" t="s">
        <v>299</v>
      </c>
      <c r="C5" s="62"/>
      <c r="D5" s="62"/>
      <c r="E5" s="62"/>
      <c r="F5" s="62"/>
      <c r="G5" s="62"/>
      <c r="H5" s="62"/>
      <c r="I5" s="62"/>
      <c r="J5" s="62"/>
    </row>
    <row r="6" spans="2:16" x14ac:dyDescent="0.35">
      <c r="B6" s="2" t="s">
        <v>129</v>
      </c>
    </row>
    <row r="7" spans="2:16" x14ac:dyDescent="0.35">
      <c r="B7" s="2" t="s">
        <v>128</v>
      </c>
    </row>
    <row r="8" spans="2:16" x14ac:dyDescent="0.35">
      <c r="B8" s="62"/>
      <c r="C8" s="62"/>
      <c r="D8" s="62"/>
      <c r="E8" s="62"/>
      <c r="F8" s="62"/>
      <c r="G8" s="62"/>
      <c r="H8" s="62"/>
      <c r="I8" s="62"/>
      <c r="J8" s="62"/>
    </row>
    <row r="9" spans="2:16" s="28" customFormat="1" ht="15" x14ac:dyDescent="0.4">
      <c r="B9" s="22" t="str">
        <f>IF(MarketImpact="Adjunctive","Summary of budget impact of currently listed pharmaceuticals", "Summary of budget impact for substituted pharmaceuticals")</f>
        <v>Summary of budget impact for substituted pharmaceuticals</v>
      </c>
      <c r="C9" s="27"/>
    </row>
    <row r="10" spans="2:16" ht="15" x14ac:dyDescent="0.4">
      <c r="B10" s="1"/>
      <c r="C10" s="14"/>
    </row>
    <row r="11" spans="2:16" ht="14.25" customHeight="1" x14ac:dyDescent="0.35">
      <c r="B11" s="82" t="s">
        <v>449</v>
      </c>
      <c r="C11" s="82"/>
      <c r="D11" s="82"/>
      <c r="E11" s="82"/>
      <c r="F11" s="82"/>
      <c r="G11" s="82"/>
      <c r="H11" s="82"/>
      <c r="I11" s="82"/>
      <c r="J11" s="82"/>
    </row>
    <row r="12" spans="2:16" ht="14.25" customHeight="1" x14ac:dyDescent="0.4">
      <c r="B12" s="387" t="str">
        <f>IF('1. Key Assumptions &amp; Inputs'!$C$64="Yes","Because in Key Assumptions &amp; Inputs, a generic or other price reduction has been assumed, please manually enter calculations below (cells will be highlighted in yellow).  Show workings in sub-section '3. Outline Methods, assumptions and sources' below.","")</f>
        <v/>
      </c>
      <c r="C12" s="82"/>
      <c r="D12" s="82"/>
      <c r="E12" s="82"/>
      <c r="F12" s="82"/>
      <c r="G12" s="82"/>
      <c r="H12" s="82"/>
      <c r="I12" s="82"/>
      <c r="J12" s="82"/>
    </row>
    <row r="13" spans="2:16" x14ac:dyDescent="0.35">
      <c r="B13" s="61"/>
      <c r="C13" s="61"/>
      <c r="D13" s="61"/>
      <c r="E13" s="61"/>
      <c r="F13" s="61"/>
      <c r="G13" s="61"/>
      <c r="H13" s="61"/>
      <c r="I13" s="61"/>
      <c r="J13" s="61"/>
    </row>
    <row r="14" spans="2:16" ht="13.9" x14ac:dyDescent="0.4">
      <c r="B14" s="443" t="s">
        <v>365</v>
      </c>
      <c r="C14" s="472" t="s">
        <v>262</v>
      </c>
      <c r="D14" s="472"/>
      <c r="E14" s="472"/>
      <c r="F14" s="472"/>
      <c r="G14" s="472"/>
      <c r="H14" s="470" t="s">
        <v>285</v>
      </c>
      <c r="I14" s="117"/>
      <c r="J14" s="443" t="s">
        <v>365</v>
      </c>
      <c r="K14" s="472" t="s">
        <v>207</v>
      </c>
      <c r="L14" s="472"/>
      <c r="M14" s="472"/>
      <c r="N14" s="472"/>
      <c r="O14" s="472"/>
      <c r="P14" s="470" t="s">
        <v>285</v>
      </c>
    </row>
    <row r="15" spans="2:16" ht="24.75" customHeight="1" x14ac:dyDescent="0.35">
      <c r="B15" s="444"/>
      <c r="C15" s="153">
        <f>'1. Key Assumptions &amp; Inputs'!C21</f>
        <v>0</v>
      </c>
      <c r="D15" s="91">
        <f>C15+1</f>
        <v>1</v>
      </c>
      <c r="E15" s="91">
        <f>D15+1</f>
        <v>2</v>
      </c>
      <c r="F15" s="91">
        <f>E15+1</f>
        <v>3</v>
      </c>
      <c r="G15" s="91">
        <f>F15+1</f>
        <v>4</v>
      </c>
      <c r="H15" s="471"/>
      <c r="I15" s="114"/>
      <c r="J15" s="444"/>
      <c r="K15" s="153">
        <f>'1. Key Assumptions &amp; Inputs'!C21</f>
        <v>0</v>
      </c>
      <c r="L15" s="153">
        <f>K15+1</f>
        <v>1</v>
      </c>
      <c r="M15" s="153">
        <f>L15+1</f>
        <v>2</v>
      </c>
      <c r="N15" s="153">
        <f>M15+1</f>
        <v>3</v>
      </c>
      <c r="O15" s="153">
        <f>N15+1</f>
        <v>4</v>
      </c>
      <c r="P15" s="471"/>
    </row>
    <row r="16" spans="2:16" x14ac:dyDescent="0.35">
      <c r="B16" s="160" t="str">
        <f>IF('1. Key Assumptions &amp; Inputs'!B67&lt;&gt;"",'1. Key Assumptions &amp; Inputs'!B67&amp;'1. Key Assumptions &amp; Inputs'!C67,"")</f>
        <v/>
      </c>
      <c r="C16" s="217" t="str">
        <f>IF('1. Key Assumptions &amp; Inputs'!$C$23="Yes","",IF('4. Prescriptions - Market Share'!C42="","",IF('1. Key Assumptions &amp; Inputs'!$C$22="Gross Price",'1. Key Assumptions &amp; Inputs'!$F67*'4. Prescriptions - Market Share'!$C42,'1. Key Assumptions &amp; Inputs'!$G67*'4. Prescriptions - Market Share'!$C42)))</f>
        <v/>
      </c>
      <c r="D16" s="217" t="str">
        <f>IF('1. Key Assumptions &amp; Inputs'!$C$23="Yes","",IF('4. Prescriptions - Market Share'!D42="","",IF('1. Key Assumptions &amp; Inputs'!$C$22="Gross Price",'1. Key Assumptions &amp; Inputs'!$F67*'4. Prescriptions - Market Share'!$C42,'1. Key Assumptions &amp; Inputs'!$G67*'4. Prescriptions - Market Share'!$C42)))</f>
        <v/>
      </c>
      <c r="E16" s="217" t="str">
        <f>IF('1. Key Assumptions &amp; Inputs'!$C$23="Yes","",IF('4. Prescriptions - Market Share'!E42="","",IF('1. Key Assumptions &amp; Inputs'!$C$22="Gross Price",'1. Key Assumptions &amp; Inputs'!$F67*'4. Prescriptions - Market Share'!$C42,'1. Key Assumptions &amp; Inputs'!$G67*'4. Prescriptions - Market Share'!$C42)))</f>
        <v/>
      </c>
      <c r="F16" s="217" t="str">
        <f>IF('1. Key Assumptions &amp; Inputs'!$C$23="Yes","",IF('4. Prescriptions - Market Share'!F42="","",IF('1. Key Assumptions &amp; Inputs'!$C$22="Gross Price",'1. Key Assumptions &amp; Inputs'!$F67*'4. Prescriptions - Market Share'!$C42,'1. Key Assumptions &amp; Inputs'!$G67*'4. Prescriptions - Market Share'!$C42)))</f>
        <v/>
      </c>
      <c r="G16" s="217" t="str">
        <f>IF('1. Key Assumptions &amp; Inputs'!$C$23="Yes","",IF('4. Prescriptions - Market Share'!G42="","",IF('1. Key Assumptions &amp; Inputs'!$C$22="Gross Price",'1. Key Assumptions &amp; Inputs'!$F67*'4. Prescriptions - Market Share'!$C42,'1. Key Assumptions &amp; Inputs'!$G67*'4. Prescriptions - Market Share'!$C42)))</f>
        <v/>
      </c>
      <c r="H16" s="217" t="str">
        <f t="shared" ref="H16:H21" si="0">IF(SUM(C16:G16)&gt;0,ROUND(NPV(disc_rate,D16:G16)+C16,0),"")</f>
        <v/>
      </c>
      <c r="I16" s="119"/>
      <c r="J16" s="248" t="str">
        <f>IF('1. Key Assumptions &amp; Inputs'!B67&lt;&gt;"",'1. Key Assumptions &amp; Inputs'!B67&amp;'1. Key Assumptions &amp; Inputs'!C67,"")</f>
        <v/>
      </c>
      <c r="K16" s="217" t="str">
        <f>IF('1. Key Assumptions &amp; Inputs'!$C$23="Yes","",IF('4. Prescriptions - Market Share'!$C43="","",IF('1. Key Assumptions &amp; Inputs'!$C$22="Gross Price",'1. Key Assumptions &amp; Inputs'!$F67*'4. Prescriptions - Market Share'!$C43,'1. Key Assumptions &amp; Inputs'!$G67*'4. Prescriptions - Market Share'!$C43)))</f>
        <v/>
      </c>
      <c r="L16" s="217" t="str">
        <f>IF('1. Key Assumptions &amp; Inputs'!$C$23="Yes","",IF('4. Prescriptions - Market Share'!$C43="","",IF('1. Key Assumptions &amp; Inputs'!$C$22="Gross Price",'1. Key Assumptions &amp; Inputs'!$F67*'4. Prescriptions - Market Share'!$C43,'1. Key Assumptions &amp; Inputs'!$G67*'4. Prescriptions - Market Share'!$C43)))</f>
        <v/>
      </c>
      <c r="M16" s="217" t="str">
        <f>IF('1. Key Assumptions &amp; Inputs'!$C$23="Yes","",IF('4. Prescriptions - Market Share'!$C43="","",IF('1. Key Assumptions &amp; Inputs'!$C$22="Gross Price",'1. Key Assumptions &amp; Inputs'!$F67*'4. Prescriptions - Market Share'!$C43,'1. Key Assumptions &amp; Inputs'!$G67*'4. Prescriptions - Market Share'!$C43)))</f>
        <v/>
      </c>
      <c r="N16" s="217" t="str">
        <f>IF('1. Key Assumptions &amp; Inputs'!$C$23="Yes","",IF('4. Prescriptions - Market Share'!$C43="","",IF('1. Key Assumptions &amp; Inputs'!$C$22="Gross Price",'1. Key Assumptions &amp; Inputs'!$F67*'4. Prescriptions - Market Share'!$C43,'1. Key Assumptions &amp; Inputs'!$G67*'4. Prescriptions - Market Share'!$C43)))</f>
        <v/>
      </c>
      <c r="O16" s="217" t="str">
        <f>IF('1. Key Assumptions &amp; Inputs'!$C$23="Yes","",IF('4. Prescriptions - Market Share'!$C43="","",IF('1. Key Assumptions &amp; Inputs'!$C$22="Gross Price",'1. Key Assumptions &amp; Inputs'!$F67*'4. Prescriptions - Market Share'!$C43,'1. Key Assumptions &amp; Inputs'!$G67*'4. Prescriptions - Market Share'!$C43)))</f>
        <v/>
      </c>
      <c r="P16" s="217" t="str">
        <f t="shared" ref="P16:P21" si="1">IF(SUM(K16:O16)&gt;0,ROUND(NPV(disc_rate,L16:O16)+K16,0),"")</f>
        <v/>
      </c>
    </row>
    <row r="17" spans="2:16" x14ac:dyDescent="0.35">
      <c r="B17" s="160" t="str">
        <f>IF('1. Key Assumptions &amp; Inputs'!B68&lt;&gt;"",'1. Key Assumptions &amp; Inputs'!B68&amp;'1. Key Assumptions &amp; Inputs'!C68,"")</f>
        <v/>
      </c>
      <c r="C17" s="217" t="str">
        <f>IF('1. Key Assumptions &amp; Inputs'!$C$23="Yes","",IF('4. Prescriptions - Market Share'!C53="","",IF('1. Key Assumptions &amp; Inputs'!$C$22="Gross Price",'1. Key Assumptions &amp; Inputs'!$F68*'4. Prescriptions - Market Share'!C53,'1. Key Assumptions &amp; Inputs'!$G68*'4. Prescriptions - Market Share'!C53)))</f>
        <v/>
      </c>
      <c r="D17" s="217" t="str">
        <f>IF('1. Key Assumptions &amp; Inputs'!$C$23="Yes","",IF('4. Prescriptions - Market Share'!D53="","",IF('1. Key Assumptions &amp; Inputs'!$C$22="Gross Price",'1. Key Assumptions &amp; Inputs'!$F68*'4. Prescriptions - Market Share'!D53,'1. Key Assumptions &amp; Inputs'!$G68*'4. Prescriptions - Market Share'!D53)))</f>
        <v/>
      </c>
      <c r="E17" s="217" t="str">
        <f>IF('1. Key Assumptions &amp; Inputs'!$C$23="Yes","",IF('4. Prescriptions - Market Share'!E53="","",IF('1. Key Assumptions &amp; Inputs'!$C$22="Gross Price",'1. Key Assumptions &amp; Inputs'!$F68*'4. Prescriptions - Market Share'!E53,'1. Key Assumptions &amp; Inputs'!$G68*'4. Prescriptions - Market Share'!E53)))</f>
        <v/>
      </c>
      <c r="F17" s="217" t="str">
        <f>IF('1. Key Assumptions &amp; Inputs'!$C$23="Yes","",IF('4. Prescriptions - Market Share'!F53="","",IF('1. Key Assumptions &amp; Inputs'!$C$22="Gross Price",'1. Key Assumptions &amp; Inputs'!$F68*'4. Prescriptions - Market Share'!F53,'1. Key Assumptions &amp; Inputs'!$G68*'4. Prescriptions - Market Share'!F53)))</f>
        <v/>
      </c>
      <c r="G17" s="217" t="str">
        <f>IF('1. Key Assumptions &amp; Inputs'!$C$23="Yes","",IF('4. Prescriptions - Market Share'!G53="","",IF('1. Key Assumptions &amp; Inputs'!$C$22="Gross Price",'1. Key Assumptions &amp; Inputs'!$F68*'4. Prescriptions - Market Share'!G53,'1. Key Assumptions &amp; Inputs'!$G68*'4. Prescriptions - Market Share'!G53)))</f>
        <v/>
      </c>
      <c r="H17" s="217" t="str">
        <f t="shared" si="0"/>
        <v/>
      </c>
      <c r="I17" s="119"/>
      <c r="J17" s="248" t="str">
        <f>IF('1. Key Assumptions &amp; Inputs'!B68&lt;&gt;"",'1. Key Assumptions &amp; Inputs'!B68&amp;'1. Key Assumptions &amp; Inputs'!C68,"")</f>
        <v/>
      </c>
      <c r="K17" s="217" t="str">
        <f>IF('1. Key Assumptions &amp; Inputs'!$C$23="Yes","",IF('4. Prescriptions - Market Share'!$C54="","",IF('1. Key Assumptions &amp; Inputs'!$C$22="Gross Price",'1. Key Assumptions &amp; Inputs'!$F67*'4. Prescriptions - Market Share'!$C54,'1. Key Assumptions &amp; Inputs'!$G67*'4. Prescriptions - Market Share'!$C54)))</f>
        <v/>
      </c>
      <c r="L17" s="217" t="str">
        <f>IF('1. Key Assumptions &amp; Inputs'!$C$23="Yes","",IF('4. Prescriptions - Market Share'!$C54="","",IF('1. Key Assumptions &amp; Inputs'!$C$22="Gross Price",'1. Key Assumptions &amp; Inputs'!$F67*'4. Prescriptions - Market Share'!$C54,'1. Key Assumptions &amp; Inputs'!$G67*'4. Prescriptions - Market Share'!$C54)))</f>
        <v/>
      </c>
      <c r="M17" s="217" t="str">
        <f>IF('1. Key Assumptions &amp; Inputs'!$C$23="Yes","",IF('4. Prescriptions - Market Share'!$C54="","",IF('1. Key Assumptions &amp; Inputs'!$C$22="Gross Price",'1. Key Assumptions &amp; Inputs'!$F67*'4. Prescriptions - Market Share'!$C54,'1. Key Assumptions &amp; Inputs'!$G67*'4. Prescriptions - Market Share'!$C54)))</f>
        <v/>
      </c>
      <c r="N17" s="217" t="str">
        <f>IF('1. Key Assumptions &amp; Inputs'!$C$23="Yes","",IF('4. Prescriptions - Market Share'!$C54="","",IF('1. Key Assumptions &amp; Inputs'!$C$22="Gross Price",'1. Key Assumptions &amp; Inputs'!$F67*'4. Prescriptions - Market Share'!$C54,'1. Key Assumptions &amp; Inputs'!$G67*'4. Prescriptions - Market Share'!$C54)))</f>
        <v/>
      </c>
      <c r="O17" s="217" t="str">
        <f>IF('1. Key Assumptions &amp; Inputs'!$C$23="Yes","",IF('4. Prescriptions - Market Share'!$C54="","",IF('1. Key Assumptions &amp; Inputs'!$C$22="Gross Price",'1. Key Assumptions &amp; Inputs'!$F67*'4. Prescriptions - Market Share'!$C54,'1. Key Assumptions &amp; Inputs'!$G67*'4. Prescriptions - Market Share'!$C54)))</f>
        <v/>
      </c>
      <c r="P17" s="217" t="str">
        <f t="shared" si="1"/>
        <v/>
      </c>
    </row>
    <row r="18" spans="2:16" x14ac:dyDescent="0.35">
      <c r="B18" s="160" t="str">
        <f>IF('1. Key Assumptions &amp; Inputs'!B69&lt;&gt;"",'1. Key Assumptions &amp; Inputs'!B69&amp;'1. Key Assumptions &amp; Inputs'!C69,"")</f>
        <v/>
      </c>
      <c r="C18" s="217" t="str">
        <f>IF('1. Key Assumptions &amp; Inputs'!$C$23="Yes","",IF('4. Prescriptions - Market Share'!C64="","",IF('1. Key Assumptions &amp; Inputs'!$C$22="Gross Price",'1. Key Assumptions &amp; Inputs'!$F69*'4. Prescriptions - Market Share'!C64,'1. Key Assumptions &amp; Inputs'!$G69*'4. Prescriptions - Market Share'!C64)))</f>
        <v/>
      </c>
      <c r="D18" s="217" t="str">
        <f>IF('1. Key Assumptions &amp; Inputs'!$C$23="Yes","",IF('4. Prescriptions - Market Share'!D64="","",IF('1. Key Assumptions &amp; Inputs'!$C$22="Gross Price",'1. Key Assumptions &amp; Inputs'!$F69*'4. Prescriptions - Market Share'!D64,'1. Key Assumptions &amp; Inputs'!$G69*'4. Prescriptions - Market Share'!D64)))</f>
        <v/>
      </c>
      <c r="E18" s="217" t="str">
        <f>IF('1. Key Assumptions &amp; Inputs'!$C$23="Yes","",IF('4. Prescriptions - Market Share'!E64="","",IF('1. Key Assumptions &amp; Inputs'!$C$22="Gross Price",'1. Key Assumptions &amp; Inputs'!$F69*'4. Prescriptions - Market Share'!E64,'1. Key Assumptions &amp; Inputs'!$G69*'4. Prescriptions - Market Share'!E64)))</f>
        <v/>
      </c>
      <c r="F18" s="217" t="str">
        <f>IF('1. Key Assumptions &amp; Inputs'!$C$23="Yes","",IF('4. Prescriptions - Market Share'!F64="","",IF('1. Key Assumptions &amp; Inputs'!$C$22="Gross Price",'1. Key Assumptions &amp; Inputs'!$F69*'4. Prescriptions - Market Share'!F64,'1. Key Assumptions &amp; Inputs'!$G69*'4. Prescriptions - Market Share'!F64)))</f>
        <v/>
      </c>
      <c r="G18" s="217" t="str">
        <f>IF('1. Key Assumptions &amp; Inputs'!$C$23="Yes","",IF('4. Prescriptions - Market Share'!G64="","",IF('1. Key Assumptions &amp; Inputs'!$C$22="Gross Price",'1. Key Assumptions &amp; Inputs'!$F69*'4. Prescriptions - Market Share'!G64,'1. Key Assumptions &amp; Inputs'!$G69*'4. Prescriptions - Market Share'!G64)))</f>
        <v/>
      </c>
      <c r="H18" s="217" t="str">
        <f t="shared" si="0"/>
        <v/>
      </c>
      <c r="I18" s="119"/>
      <c r="J18" s="248" t="str">
        <f>IF('1. Key Assumptions &amp; Inputs'!B69&lt;&gt;"",'1. Key Assumptions &amp; Inputs'!B69&amp;'1. Key Assumptions &amp; Inputs'!C69,"")</f>
        <v/>
      </c>
      <c r="K18" s="217" t="str">
        <f>IF('1. Key Assumptions &amp; Inputs'!$C$23="Yes","",IF('4. Prescriptions - Market Share'!$C65="","",IF('1. Key Assumptions &amp; Inputs'!$C$22="Gross Price",'1. Key Assumptions &amp; Inputs'!$F67*'4. Prescriptions - Market Share'!$C65,'1. Key Assumptions &amp; Inputs'!$G67*'4. Prescriptions - Market Share'!$C65)))</f>
        <v/>
      </c>
      <c r="L18" s="217" t="str">
        <f>IF('1. Key Assumptions &amp; Inputs'!$C$23="Yes","",IF('4. Prescriptions - Market Share'!$C65="","",IF('1. Key Assumptions &amp; Inputs'!$C$22="Gross Price",'1. Key Assumptions &amp; Inputs'!$F67*'4. Prescriptions - Market Share'!$C65,'1. Key Assumptions &amp; Inputs'!$G67*'4. Prescriptions - Market Share'!$C65)))</f>
        <v/>
      </c>
      <c r="M18" s="217" t="str">
        <f>IF('1. Key Assumptions &amp; Inputs'!$C$23="Yes","",IF('4. Prescriptions - Market Share'!$C65="","",IF('1. Key Assumptions &amp; Inputs'!$C$22="Gross Price",'1. Key Assumptions &amp; Inputs'!$F67*'4. Prescriptions - Market Share'!$C65,'1. Key Assumptions &amp; Inputs'!$G67*'4. Prescriptions - Market Share'!$C65)))</f>
        <v/>
      </c>
      <c r="N18" s="217" t="str">
        <f>IF('1. Key Assumptions &amp; Inputs'!$C$23="Yes","",IF('4. Prescriptions - Market Share'!$C65="","",IF('1. Key Assumptions &amp; Inputs'!$C$22="Gross Price",'1. Key Assumptions &amp; Inputs'!$F67*'4. Prescriptions - Market Share'!$C65,'1. Key Assumptions &amp; Inputs'!$G67*'4. Prescriptions - Market Share'!$C65)))</f>
        <v/>
      </c>
      <c r="O18" s="217" t="str">
        <f>IF('1. Key Assumptions &amp; Inputs'!$C$23="Yes","",IF('4. Prescriptions - Market Share'!$C65="","",IF('1. Key Assumptions &amp; Inputs'!$C$22="Gross Price",'1. Key Assumptions &amp; Inputs'!$F67*'4. Prescriptions - Market Share'!$C65,'1. Key Assumptions &amp; Inputs'!$G67*'4. Prescriptions - Market Share'!$C65)))</f>
        <v/>
      </c>
      <c r="P18" s="217" t="str">
        <f t="shared" si="1"/>
        <v/>
      </c>
    </row>
    <row r="19" spans="2:16" x14ac:dyDescent="0.35">
      <c r="B19" s="160" t="str">
        <f>IF('1. Key Assumptions &amp; Inputs'!B70&lt;&gt;"",'1. Key Assumptions &amp; Inputs'!B70&amp;'1. Key Assumptions &amp; Inputs'!C70,"")</f>
        <v/>
      </c>
      <c r="C19" s="217" t="str">
        <f>IF('1. Key Assumptions &amp; Inputs'!$C$23="Yes","",IF('4. Prescriptions - Market Share'!C75="","",IF('1. Key Assumptions &amp; Inputs'!$C$22="Gross Price",'1. Key Assumptions &amp; Inputs'!$F69*'4. Prescriptions - Market Share'!C64,'1. Key Assumptions &amp; Inputs'!$G69*'4. Prescriptions - Market Share'!C64)))</f>
        <v/>
      </c>
      <c r="D19" s="217" t="str">
        <f>IF('1. Key Assumptions &amp; Inputs'!$C$23="Yes","",IF('4. Prescriptions - Market Share'!D75="","",IF('1. Key Assumptions &amp; Inputs'!$C$22="Gross Price",'1. Key Assumptions &amp; Inputs'!$F69*'4. Prescriptions - Market Share'!D64,'1. Key Assumptions &amp; Inputs'!$G69*'4. Prescriptions - Market Share'!D64)))</f>
        <v/>
      </c>
      <c r="E19" s="217" t="str">
        <f>IF('1. Key Assumptions &amp; Inputs'!$C$23="Yes","",IF('4. Prescriptions - Market Share'!E75="","",IF('1. Key Assumptions &amp; Inputs'!$C$22="Gross Price",'1. Key Assumptions &amp; Inputs'!$F69*'4. Prescriptions - Market Share'!E64,'1. Key Assumptions &amp; Inputs'!$G69*'4. Prescriptions - Market Share'!E64)))</f>
        <v/>
      </c>
      <c r="F19" s="217" t="str">
        <f>IF('1. Key Assumptions &amp; Inputs'!$C$23="Yes","",IF('4. Prescriptions - Market Share'!F75="","",IF('1. Key Assumptions &amp; Inputs'!$C$22="Gross Price",'1. Key Assumptions &amp; Inputs'!$F69*'4. Prescriptions - Market Share'!F64,'1. Key Assumptions &amp; Inputs'!$G69*'4. Prescriptions - Market Share'!F64)))</f>
        <v/>
      </c>
      <c r="G19" s="217" t="str">
        <f>IF('1. Key Assumptions &amp; Inputs'!$C$23="Yes","",IF('4. Prescriptions - Market Share'!G75="","",IF('1. Key Assumptions &amp; Inputs'!$C$22="Gross Price",'1. Key Assumptions &amp; Inputs'!$F69*'4. Prescriptions - Market Share'!G64,'1. Key Assumptions &amp; Inputs'!$G69*'4. Prescriptions - Market Share'!G64)))</f>
        <v/>
      </c>
      <c r="H19" s="217" t="str">
        <f t="shared" si="0"/>
        <v/>
      </c>
      <c r="I19" s="119"/>
      <c r="J19" s="248" t="str">
        <f>IF('1. Key Assumptions &amp; Inputs'!B70&lt;&gt;"",'1. Key Assumptions &amp; Inputs'!B70&amp;'1. Key Assumptions &amp; Inputs'!C70,"")</f>
        <v/>
      </c>
      <c r="K19" s="217" t="str">
        <f>IF('1. Key Assumptions &amp; Inputs'!$C$23="Yes","",IF('4. Prescriptions - Market Share'!$C76="","",IF('1. Key Assumptions &amp; Inputs'!$C$22="Gross Price",'1. Key Assumptions &amp; Inputs'!$F67*'4. Prescriptions - Market Share'!$C76,'1. Key Assumptions &amp; Inputs'!$G67*'4. Prescriptions - Market Share'!$C76)))</f>
        <v/>
      </c>
      <c r="L19" s="217" t="str">
        <f>IF('1. Key Assumptions &amp; Inputs'!$C$23="Yes","",IF('4. Prescriptions - Market Share'!$C76="","",IF('1. Key Assumptions &amp; Inputs'!$C$22="Gross Price",'1. Key Assumptions &amp; Inputs'!$F67*'4. Prescriptions - Market Share'!$C76,'1. Key Assumptions &amp; Inputs'!$G67*'4. Prescriptions - Market Share'!$C76)))</f>
        <v/>
      </c>
      <c r="M19" s="217" t="str">
        <f>IF('1. Key Assumptions &amp; Inputs'!$C$23="Yes","",IF('4. Prescriptions - Market Share'!$C76="","",IF('1. Key Assumptions &amp; Inputs'!$C$22="Gross Price",'1. Key Assumptions &amp; Inputs'!$F67*'4. Prescriptions - Market Share'!$C76,'1. Key Assumptions &amp; Inputs'!$G67*'4. Prescriptions - Market Share'!$C76)))</f>
        <v/>
      </c>
      <c r="N19" s="217" t="str">
        <f>IF('1. Key Assumptions &amp; Inputs'!$C$23="Yes","",IF('4. Prescriptions - Market Share'!$C76="","",IF('1. Key Assumptions &amp; Inputs'!$C$22="Gross Price",'1. Key Assumptions &amp; Inputs'!$F67*'4. Prescriptions - Market Share'!$C76,'1. Key Assumptions &amp; Inputs'!$G67*'4. Prescriptions - Market Share'!$C76)))</f>
        <v/>
      </c>
      <c r="O19" s="217" t="str">
        <f>IF('1. Key Assumptions &amp; Inputs'!$C$23="Yes","",IF('4. Prescriptions - Market Share'!$C76="","",IF('1. Key Assumptions &amp; Inputs'!$C$22="Gross Price",'1. Key Assumptions &amp; Inputs'!$F67*'4. Prescriptions - Market Share'!$C76,'1. Key Assumptions &amp; Inputs'!$G67*'4. Prescriptions - Market Share'!$C76)))</f>
        <v/>
      </c>
      <c r="P19" s="217" t="str">
        <f t="shared" si="1"/>
        <v/>
      </c>
    </row>
    <row r="20" spans="2:16" x14ac:dyDescent="0.35">
      <c r="B20" s="160" t="str">
        <f>IF('1. Key Assumptions &amp; Inputs'!B71&lt;&gt;"",'1. Key Assumptions &amp; Inputs'!B71&amp;'1. Key Assumptions &amp; Inputs'!C71,"")</f>
        <v/>
      </c>
      <c r="C20" s="217" t="str">
        <f>IF('1. Key Assumptions &amp; Inputs'!$C$23="Yes","",IF('4. Prescriptions - Market Share'!C86="","",IF('1. Key Assumptions &amp; Inputs'!$C$22="Gross Price",'1. Key Assumptions &amp; Inputs'!$F69*'4. Prescriptions - Market Share'!C64,'1. Key Assumptions &amp; Inputs'!$G69*'4. Prescriptions - Market Share'!C64)))</f>
        <v/>
      </c>
      <c r="D20" s="217" t="str">
        <f>IF('1. Key Assumptions &amp; Inputs'!$C$23="Yes","",IF('4. Prescriptions - Market Share'!D86="","",IF('1. Key Assumptions &amp; Inputs'!$C$22="Gross Price",'1. Key Assumptions &amp; Inputs'!$F69*'4. Prescriptions - Market Share'!D64,'1. Key Assumptions &amp; Inputs'!$G69*'4. Prescriptions - Market Share'!D64)))</f>
        <v/>
      </c>
      <c r="E20" s="217" t="str">
        <f>IF('1. Key Assumptions &amp; Inputs'!$C$23="Yes","",IF('4. Prescriptions - Market Share'!E86="","",IF('1. Key Assumptions &amp; Inputs'!$C$22="Gross Price",'1. Key Assumptions &amp; Inputs'!$F69*'4. Prescriptions - Market Share'!E64,'1. Key Assumptions &amp; Inputs'!$G69*'4. Prescriptions - Market Share'!E64)))</f>
        <v/>
      </c>
      <c r="F20" s="217" t="str">
        <f>IF('1. Key Assumptions &amp; Inputs'!$C$23="Yes","",IF('4. Prescriptions - Market Share'!F86="","",IF('1. Key Assumptions &amp; Inputs'!$C$22="Gross Price",'1. Key Assumptions &amp; Inputs'!$F69*'4. Prescriptions - Market Share'!F64,'1. Key Assumptions &amp; Inputs'!$G69*'4. Prescriptions - Market Share'!F64)))</f>
        <v/>
      </c>
      <c r="G20" s="217" t="str">
        <f>IF('1. Key Assumptions &amp; Inputs'!$C$23="Yes","",IF('4. Prescriptions - Market Share'!G86="","",IF('1. Key Assumptions &amp; Inputs'!$C$22="Gross Price",'1. Key Assumptions &amp; Inputs'!$F69*'4. Prescriptions - Market Share'!G64,'1. Key Assumptions &amp; Inputs'!$G69*'4. Prescriptions - Market Share'!G64)))</f>
        <v/>
      </c>
      <c r="H20" s="217" t="str">
        <f t="shared" si="0"/>
        <v/>
      </c>
      <c r="I20" s="119"/>
      <c r="J20" s="248" t="str">
        <f>IF('1. Key Assumptions &amp; Inputs'!B71&lt;&gt;"",'1. Key Assumptions &amp; Inputs'!B71&amp;'1. Key Assumptions &amp; Inputs'!C71,"")</f>
        <v/>
      </c>
      <c r="K20" s="217" t="str">
        <f>IF('1. Key Assumptions &amp; Inputs'!$C$23="Yes","",IF('4. Prescriptions - Market Share'!$C87="","",IF('1. Key Assumptions &amp; Inputs'!$C$22="Gross Price",'1. Key Assumptions &amp; Inputs'!$F67*'4. Prescriptions - Market Share'!$C87,'1. Key Assumptions &amp; Inputs'!$G67*'4. Prescriptions - Market Share'!$C87)))</f>
        <v/>
      </c>
      <c r="L20" s="217" t="str">
        <f>IF('1. Key Assumptions &amp; Inputs'!$C$23="Yes","",IF('4. Prescriptions - Market Share'!$C87="","",IF('1. Key Assumptions &amp; Inputs'!$C$22="Gross Price",'1. Key Assumptions &amp; Inputs'!$F67*'4. Prescriptions - Market Share'!$C87,'1. Key Assumptions &amp; Inputs'!$G67*'4. Prescriptions - Market Share'!$C87)))</f>
        <v/>
      </c>
      <c r="M20" s="217" t="str">
        <f>IF('1. Key Assumptions &amp; Inputs'!$C$23="Yes","",IF('4. Prescriptions - Market Share'!$C87="","",IF('1. Key Assumptions &amp; Inputs'!$C$22="Gross Price",'1. Key Assumptions &amp; Inputs'!$F67*'4. Prescriptions - Market Share'!$C87,'1. Key Assumptions &amp; Inputs'!$G67*'4. Prescriptions - Market Share'!$C87)))</f>
        <v/>
      </c>
      <c r="N20" s="217" t="str">
        <f>IF('1. Key Assumptions &amp; Inputs'!$C$23="Yes","",IF('4. Prescriptions - Market Share'!$C87="","",IF('1. Key Assumptions &amp; Inputs'!$C$22="Gross Price",'1. Key Assumptions &amp; Inputs'!$F67*'4. Prescriptions - Market Share'!$C87,'1. Key Assumptions &amp; Inputs'!$G67*'4. Prescriptions - Market Share'!$C87)))</f>
        <v/>
      </c>
      <c r="O20" s="217" t="str">
        <f>IF('1. Key Assumptions &amp; Inputs'!$C$23="Yes","",IF('4. Prescriptions - Market Share'!$C87="","",IF('1. Key Assumptions &amp; Inputs'!$C$22="Gross Price",'1. Key Assumptions &amp; Inputs'!$F67*'4. Prescriptions - Market Share'!$C87,'1. Key Assumptions &amp; Inputs'!$G67*'4. Prescriptions - Market Share'!$C87)))</f>
        <v/>
      </c>
      <c r="P20" s="217" t="str">
        <f t="shared" si="1"/>
        <v/>
      </c>
    </row>
    <row r="21" spans="2:16" x14ac:dyDescent="0.35">
      <c r="B21" s="43" t="s">
        <v>198</v>
      </c>
      <c r="C21" s="229">
        <f>SUM(C16:C20)</f>
        <v>0</v>
      </c>
      <c r="D21" s="229">
        <f t="shared" ref="D21:G21" si="2">SUM(D16:D20)</f>
        <v>0</v>
      </c>
      <c r="E21" s="229">
        <f t="shared" si="2"/>
        <v>0</v>
      </c>
      <c r="F21" s="229">
        <f t="shared" si="2"/>
        <v>0</v>
      </c>
      <c r="G21" s="229">
        <f t="shared" si="2"/>
        <v>0</v>
      </c>
      <c r="H21" s="229" t="str">
        <f t="shared" si="0"/>
        <v/>
      </c>
      <c r="I21" s="118"/>
      <c r="J21" s="43" t="s">
        <v>198</v>
      </c>
      <c r="K21" s="229">
        <f>SUM(K16:K20)</f>
        <v>0</v>
      </c>
      <c r="L21" s="229">
        <f t="shared" ref="L21:O21" si="3">SUM(L16:L20)</f>
        <v>0</v>
      </c>
      <c r="M21" s="229">
        <f t="shared" si="3"/>
        <v>0</v>
      </c>
      <c r="N21" s="229">
        <f t="shared" si="3"/>
        <v>0</v>
      </c>
      <c r="O21" s="229">
        <f t="shared" si="3"/>
        <v>0</v>
      </c>
      <c r="P21" s="229" t="str">
        <f t="shared" si="1"/>
        <v/>
      </c>
    </row>
    <row r="22" spans="2:16" x14ac:dyDescent="0.35">
      <c r="B22" s="84"/>
      <c r="C22" s="83"/>
      <c r="D22" s="83"/>
      <c r="E22" s="83"/>
      <c r="F22" s="83"/>
      <c r="G22" s="83"/>
      <c r="H22" s="83"/>
      <c r="I22" s="119"/>
      <c r="J22" s="84"/>
      <c r="P22" s="83"/>
    </row>
    <row r="23" spans="2:16" s="28" customFormat="1" ht="15" x14ac:dyDescent="0.4">
      <c r="B23" s="22" t="s">
        <v>379</v>
      </c>
      <c r="C23" s="27"/>
    </row>
    <row r="24" spans="2:16" s="116" customFormat="1" ht="15" x14ac:dyDescent="0.4">
      <c r="B24" s="125"/>
      <c r="C24" s="151"/>
      <c r="J24" s="125"/>
      <c r="K24" s="151"/>
    </row>
    <row r="25" spans="2:16" s="116" customFormat="1" ht="15" x14ac:dyDescent="0.4">
      <c r="B25" s="82" t="s">
        <v>307</v>
      </c>
      <c r="C25" s="151"/>
      <c r="J25" s="125"/>
      <c r="K25" s="151"/>
    </row>
    <row r="26" spans="2:16" s="116" customFormat="1" ht="15" x14ac:dyDescent="0.4">
      <c r="B26" s="387" t="str">
        <f>IF('1. Key Assumptions &amp; Inputs'!$C$75="Yes","A generic or other price reduction has been assumed, Please manually enter calculations in the table below (cells are highlighted yellow) and show workings in sub-section '3. Outline Methods, assumptions and sources' of the same worksheet.",IF('1. Key Assumptions &amp; Inputs'!$C$75="No","",""))</f>
        <v/>
      </c>
      <c r="C26" s="151"/>
      <c r="J26" s="125"/>
      <c r="K26" s="151"/>
    </row>
    <row r="27" spans="2:16" s="116" customFormat="1" ht="15" x14ac:dyDescent="0.4">
      <c r="B27" s="82"/>
      <c r="C27" s="151"/>
      <c r="J27" s="125"/>
      <c r="K27" s="151"/>
    </row>
    <row r="28" spans="2:16" ht="13.9" x14ac:dyDescent="0.4">
      <c r="B28" s="443" t="s">
        <v>247</v>
      </c>
      <c r="C28" s="472" t="s">
        <v>262</v>
      </c>
      <c r="D28" s="472"/>
      <c r="E28" s="472"/>
      <c r="F28" s="472"/>
      <c r="G28" s="472"/>
      <c r="H28" s="470" t="s">
        <v>285</v>
      </c>
      <c r="J28" s="443" t="s">
        <v>247</v>
      </c>
      <c r="K28" s="472" t="s">
        <v>207</v>
      </c>
      <c r="L28" s="472"/>
      <c r="M28" s="472"/>
      <c r="N28" s="472"/>
      <c r="O28" s="472"/>
      <c r="P28" s="470" t="s">
        <v>285</v>
      </c>
    </row>
    <row r="29" spans="2:16" ht="13.5" customHeight="1" x14ac:dyDescent="0.35">
      <c r="B29" s="444"/>
      <c r="C29" s="91">
        <f>'1. Key Assumptions &amp; Inputs'!C21</f>
        <v>0</v>
      </c>
      <c r="D29" s="91">
        <f>C29+1</f>
        <v>1</v>
      </c>
      <c r="E29" s="91">
        <f>D29+1</f>
        <v>2</v>
      </c>
      <c r="F29" s="91">
        <f>E29+1</f>
        <v>3</v>
      </c>
      <c r="G29" s="91">
        <f>F29+1</f>
        <v>4</v>
      </c>
      <c r="H29" s="471"/>
      <c r="J29" s="444"/>
      <c r="K29" s="153">
        <f>'1. Key Assumptions &amp; Inputs'!$C$21</f>
        <v>0</v>
      </c>
      <c r="L29" s="91">
        <f>K29+1</f>
        <v>1</v>
      </c>
      <c r="M29" s="91">
        <f>L29+1</f>
        <v>2</v>
      </c>
      <c r="N29" s="91">
        <f>M29+1</f>
        <v>3</v>
      </c>
      <c r="O29" s="91">
        <f>N29+1</f>
        <v>4</v>
      </c>
      <c r="P29" s="471"/>
    </row>
    <row r="30" spans="2:16" x14ac:dyDescent="0.35">
      <c r="B30" s="253" t="s">
        <v>196</v>
      </c>
      <c r="C30" s="234">
        <f>IF('1. Key Assumptions &amp; Inputs'!$C$75="Yes","",IF('1. Key Assumptions &amp; Inputs'!$C$22="Gross Price",(C40*'1. Key Assumptions &amp; Inputs'!$F$79)+(C41*'1. Key Assumptions &amp; Inputs'!$F$80)+(C42*'1. Key Assumptions &amp; Inputs'!$F$81)+(C43*'1. Key Assumptions &amp; Inputs'!$F$82)+(C44*'1. Key Assumptions &amp; Inputs'!$F$83),(C40*'1. Key Assumptions &amp; Inputs'!$G$79)+(C41*'1. Key Assumptions &amp; Inputs'!$G$80)+(C42*'1. Key Assumptions &amp; Inputs'!$G$81)+(C43*'1. Key Assumptions &amp; Inputs'!$G$82)+(C44*'1. Key Assumptions &amp; Inputs'!$G$83)))</f>
        <v>0</v>
      </c>
      <c r="D30" s="234">
        <f>IF('1. Key Assumptions &amp; Inputs'!$C$75="Yes","",IF('1. Key Assumptions &amp; Inputs'!$C$22="Gross Price",(D40*'1. Key Assumptions &amp; Inputs'!$F$79)+(D41*'1. Key Assumptions &amp; Inputs'!$F$80)+(D42*'1. Key Assumptions &amp; Inputs'!$F$81)+(D43*'1. Key Assumptions &amp; Inputs'!$F$82)+(D44*'1. Key Assumptions &amp; Inputs'!$F$83),(D40*'1. Key Assumptions &amp; Inputs'!$G$79)+(D41*'1. Key Assumptions &amp; Inputs'!$G$80)+(D42*'1. Key Assumptions &amp; Inputs'!$G$81)+(D43*'1. Key Assumptions &amp; Inputs'!$G$82)+(D44*'1. Key Assumptions &amp; Inputs'!$G$83)))</f>
        <v>0</v>
      </c>
      <c r="E30" s="234">
        <f>IF('1. Key Assumptions &amp; Inputs'!$C$75="Yes","",IF('1. Key Assumptions &amp; Inputs'!$C$22="Gross Price",(E40*'1. Key Assumptions &amp; Inputs'!$F$79)+(E41*'1. Key Assumptions &amp; Inputs'!$F$80)+(E42*'1. Key Assumptions &amp; Inputs'!$F$81)+(E43*'1. Key Assumptions &amp; Inputs'!$F$82)+(E44*'1. Key Assumptions &amp; Inputs'!$F$83),(E40*'1. Key Assumptions &amp; Inputs'!$G$79)+(E41*'1. Key Assumptions &amp; Inputs'!$G$80)+(E42*'1. Key Assumptions &amp; Inputs'!$G$81)+(E43*'1. Key Assumptions &amp; Inputs'!$G$82)+(E44*'1. Key Assumptions &amp; Inputs'!$G$83)))</f>
        <v>0</v>
      </c>
      <c r="F30" s="234">
        <f>IF('1. Key Assumptions &amp; Inputs'!$C$75="Yes","",IF('1. Key Assumptions &amp; Inputs'!$C$22="Gross Price",(F40*'1. Key Assumptions &amp; Inputs'!$F$79)+(F41*'1. Key Assumptions &amp; Inputs'!$F$80)+(F42*'1. Key Assumptions &amp; Inputs'!$F$81)+(F43*'1. Key Assumptions &amp; Inputs'!$F$82)+(F44*'1. Key Assumptions &amp; Inputs'!$F$83),(F40*'1. Key Assumptions &amp; Inputs'!$G$79)+(F41*'1. Key Assumptions &amp; Inputs'!$G$80)+(F42*'1. Key Assumptions &amp; Inputs'!$G$81)+(F43*'1. Key Assumptions &amp; Inputs'!$G$82)+(F44*'1. Key Assumptions &amp; Inputs'!$G$83)))</f>
        <v>0</v>
      </c>
      <c r="G30" s="234">
        <f>IF('1. Key Assumptions &amp; Inputs'!$C$75="Yes","",IF('1. Key Assumptions &amp; Inputs'!$C$22="Gross Price",(G40*'1. Key Assumptions &amp; Inputs'!$F$79)+(G41*'1. Key Assumptions &amp; Inputs'!$F$80)+(G42*'1. Key Assumptions &amp; Inputs'!$F$81)+(G43*'1. Key Assumptions &amp; Inputs'!$F$82)+(G44*'1. Key Assumptions &amp; Inputs'!$F$83),(G40*'1. Key Assumptions &amp; Inputs'!$G$79)+(G41*'1. Key Assumptions &amp; Inputs'!$G$80)+(G42*'1. Key Assumptions &amp; Inputs'!$G$81)+(G43*'1. Key Assumptions &amp; Inputs'!$G$82)+(G44*'1. Key Assumptions &amp; Inputs'!$G$83)))</f>
        <v>0</v>
      </c>
      <c r="H30" s="217">
        <f>IF(SUM(C30:G30)&gt;0,ROUND(NPV(disc_rate,D30:G30)+C30,0),0)</f>
        <v>0</v>
      </c>
      <c r="J30" s="253" t="s">
        <v>196</v>
      </c>
      <c r="K30" s="234">
        <f>IF('1. Key Assumptions &amp; Inputs'!$C$75="Yes","",IF('1. Key Assumptions &amp; Inputs'!$C$22="Gross Price",(K40*'1. Key Assumptions &amp; Inputs'!$F$79)+(K41*'1. Key Assumptions &amp; Inputs'!$F$80)+(K42*'1. Key Assumptions &amp; Inputs'!$F$81)+(K43*'1. Key Assumptions &amp; Inputs'!$F$82)+(K44*'1. Key Assumptions &amp; Inputs'!$F$83),(K40*'1. Key Assumptions &amp; Inputs'!$G$79)+(K41*'1. Key Assumptions &amp; Inputs'!$G$80)+(K42*'1. Key Assumptions &amp; Inputs'!$G$81)+(K43*'1. Key Assumptions &amp; Inputs'!$G$82)+(K44*'1. Key Assumptions &amp; Inputs'!$G$83)))</f>
        <v>0</v>
      </c>
      <c r="L30" s="234">
        <f>IF('1. Key Assumptions &amp; Inputs'!$C$75="Yes","",IF('1. Key Assumptions &amp; Inputs'!$C$22="Gross Price",(L40*'1. Key Assumptions &amp; Inputs'!$F$79)+(L41*'1. Key Assumptions &amp; Inputs'!$F$80)+(L42*'1. Key Assumptions &amp; Inputs'!$F$81)+(L43*'1. Key Assumptions &amp; Inputs'!$F$82)+(L44*'1. Key Assumptions &amp; Inputs'!$F$83),(L40*'1. Key Assumptions &amp; Inputs'!$G$79)+(L41*'1. Key Assumptions &amp; Inputs'!$G$80)+(L42*'1. Key Assumptions &amp; Inputs'!$G$81)+(L43*'1. Key Assumptions &amp; Inputs'!$G$82)+(L44*'1. Key Assumptions &amp; Inputs'!$G$83)))</f>
        <v>0</v>
      </c>
      <c r="M30" s="234">
        <f>IF('1. Key Assumptions &amp; Inputs'!$C$75="Yes","",IF('1. Key Assumptions &amp; Inputs'!$C$22="Gross Price",(M40*'1. Key Assumptions &amp; Inputs'!$F$79)+(M41*'1. Key Assumptions &amp; Inputs'!$F$80)+(M42*'1. Key Assumptions &amp; Inputs'!$F$81)+(M43*'1. Key Assumptions &amp; Inputs'!$F$82)+(M44*'1. Key Assumptions &amp; Inputs'!$F$83),(M40*'1. Key Assumptions &amp; Inputs'!$G$79)+(M41*'1. Key Assumptions &amp; Inputs'!$G$80)+(M42*'1. Key Assumptions &amp; Inputs'!$G$81)+(M43*'1. Key Assumptions &amp; Inputs'!$G$82)+(M44*'1. Key Assumptions &amp; Inputs'!$G$83)))</f>
        <v>0</v>
      </c>
      <c r="N30" s="234">
        <f>IF('1. Key Assumptions &amp; Inputs'!$C$75="Yes","",IF('1. Key Assumptions &amp; Inputs'!$C$22="Gross Price",(N40*'1. Key Assumptions &amp; Inputs'!$F$79)+(N41*'1. Key Assumptions &amp; Inputs'!$F$80)+(N42*'1. Key Assumptions &amp; Inputs'!$F$81)+(N43*'1. Key Assumptions &amp; Inputs'!$F$82)+(N44*'1. Key Assumptions &amp; Inputs'!$F$83),(N40*'1. Key Assumptions &amp; Inputs'!$G$79)+(N41*'1. Key Assumptions &amp; Inputs'!$G$80)+(N42*'1. Key Assumptions &amp; Inputs'!$G$81)+(N43*'1. Key Assumptions &amp; Inputs'!$G$82)+(N44*'1. Key Assumptions &amp; Inputs'!$G$83)))</f>
        <v>0</v>
      </c>
      <c r="O30" s="234">
        <f>IF('1. Key Assumptions &amp; Inputs'!$C$75="Yes","",IF('1. Key Assumptions &amp; Inputs'!$C$22="Gross Price",(O40*'1. Key Assumptions &amp; Inputs'!$F$79)+(O41*'1. Key Assumptions &amp; Inputs'!$F$80)+(O42*'1. Key Assumptions &amp; Inputs'!$F$81)+(O43*'1. Key Assumptions &amp; Inputs'!$F$82)+(O44*'1. Key Assumptions &amp; Inputs'!$F$83),(O40*'1. Key Assumptions &amp; Inputs'!$G$79)+(O41*'1. Key Assumptions &amp; Inputs'!$G$80)+(O42*'1. Key Assumptions &amp; Inputs'!$G$81)+(O43*'1. Key Assumptions &amp; Inputs'!$G$82)+(O44*'1. Key Assumptions &amp; Inputs'!$G$83)))</f>
        <v>0</v>
      </c>
      <c r="P30" s="217">
        <f>IF(SUM(K30:O30)&gt;0,ROUND(NPV(disc_rate,L30:O30)+K30,0),0)</f>
        <v>0</v>
      </c>
    </row>
    <row r="31" spans="2:16" x14ac:dyDescent="0.35">
      <c r="B31" s="254" t="s">
        <v>197</v>
      </c>
      <c r="C31" s="234">
        <f>IF('1. Key Assumptions &amp; Inputs'!$C$75="Yes","",IF('1. Key Assumptions &amp; Inputs'!$C$22="Gross Price",('1. Key Assumptions &amp; Inputs'!$F$85*C50)+('1. Key Assumptions &amp; Inputs'!$F$86*C51)+('1. Key Assumptions &amp; Inputs'!$F$87*C52)+('1. Key Assumptions &amp; Inputs'!$F$88*C53),('1. Key Assumptions &amp; Inputs'!$G$85*C50)+('1. Key Assumptions &amp; Inputs'!$G$86*C51)+('1. Key Assumptions &amp; Inputs'!$G$87*C52)+('1. Key Assumptions &amp; Inputs'!$G$88*C53)))</f>
        <v>0</v>
      </c>
      <c r="D31" s="234">
        <f>IF('1. Key Assumptions &amp; Inputs'!$C$75="Yes","",IF('1. Key Assumptions &amp; Inputs'!$C$22="Gross Price",('1. Key Assumptions &amp; Inputs'!$F$85*D50)+('1. Key Assumptions &amp; Inputs'!$F$86*D51)+('1. Key Assumptions &amp; Inputs'!$F$87*D52)+('1. Key Assumptions &amp; Inputs'!$F$88*D53),('1. Key Assumptions &amp; Inputs'!$G$85*D50)+('1. Key Assumptions &amp; Inputs'!$G$86*D51)+('1. Key Assumptions &amp; Inputs'!$G$87*D52)+('1. Key Assumptions &amp; Inputs'!$G$88*D53)))</f>
        <v>0</v>
      </c>
      <c r="E31" s="234">
        <f>IF('1. Key Assumptions &amp; Inputs'!$C$75="Yes","",IF('1. Key Assumptions &amp; Inputs'!$C$22="Gross Price",('1. Key Assumptions &amp; Inputs'!$F$85*E50)+('1. Key Assumptions &amp; Inputs'!$F$86*E51)+('1. Key Assumptions &amp; Inputs'!$F$87*E52)+('1. Key Assumptions &amp; Inputs'!$F$88*E53),('1. Key Assumptions &amp; Inputs'!$G$85*E50)+('1. Key Assumptions &amp; Inputs'!$G$86*E51)+('1. Key Assumptions &amp; Inputs'!$G$87*E52)+('1. Key Assumptions &amp; Inputs'!$G$88*E53)))</f>
        <v>0</v>
      </c>
      <c r="F31" s="234">
        <f>IF('1. Key Assumptions &amp; Inputs'!$C$75="Yes","",IF('1. Key Assumptions &amp; Inputs'!$C$22="Gross Price",('1. Key Assumptions &amp; Inputs'!$F$85*F50)+('1. Key Assumptions &amp; Inputs'!$F$86*F51)+('1. Key Assumptions &amp; Inputs'!$F$87*F52)+('1. Key Assumptions &amp; Inputs'!$F$88*F53),('1. Key Assumptions &amp; Inputs'!$G$85*F50)+('1. Key Assumptions &amp; Inputs'!$G$86*F51)+('1. Key Assumptions &amp; Inputs'!$G$87*F52)+('1. Key Assumptions &amp; Inputs'!$G$88*F53)))</f>
        <v>0</v>
      </c>
      <c r="G31" s="234">
        <f>IF('1. Key Assumptions &amp; Inputs'!$C$75="Yes","",IF('1. Key Assumptions &amp; Inputs'!$C$22="Gross Price",('1. Key Assumptions &amp; Inputs'!$F$85*G50)+('1. Key Assumptions &amp; Inputs'!$F$86*G51)+('1. Key Assumptions &amp; Inputs'!$F$87*G52)+('1. Key Assumptions &amp; Inputs'!$F$88*G53),('1. Key Assumptions &amp; Inputs'!$G$85*G50)+('1. Key Assumptions &amp; Inputs'!$G$86*G51)+('1. Key Assumptions &amp; Inputs'!$G$87*G52)+('1. Key Assumptions &amp; Inputs'!$G$88*G53)))</f>
        <v>0</v>
      </c>
      <c r="H31" s="217">
        <f>IF(SUM(C31:G31)&gt;0,ROUND(NPV(disc_rate,D31:G31)+C31,0),0)</f>
        <v>0</v>
      </c>
      <c r="J31" s="254" t="s">
        <v>197</v>
      </c>
      <c r="K31" s="234">
        <f>IF('1. Key Assumptions &amp; Inputs'!$C$75="Yes","",IF('1. Key Assumptions &amp; Inputs'!$C$22="Gross Price",('1. Key Assumptions &amp; Inputs'!$F$85*K50)+('1. Key Assumptions &amp; Inputs'!$F$86*K51)+('1. Key Assumptions &amp; Inputs'!$F$87*K52)+('1. Key Assumptions &amp; Inputs'!$F$88*K53),('1. Key Assumptions &amp; Inputs'!$G$85*K50)+('1. Key Assumptions &amp; Inputs'!$G$86*K51)+('1. Key Assumptions &amp; Inputs'!$G$87*K52)+('1. Key Assumptions &amp; Inputs'!$G$88*K53)))</f>
        <v>0</v>
      </c>
      <c r="L31" s="234">
        <f>IF('1. Key Assumptions &amp; Inputs'!$C$75="Yes","",IF('1. Key Assumptions &amp; Inputs'!$C$22="Gross Price",('1. Key Assumptions &amp; Inputs'!$F$85*L50)+('1. Key Assumptions &amp; Inputs'!$F$86*L51)+('1. Key Assumptions &amp; Inputs'!$F$87*L52)+('1. Key Assumptions &amp; Inputs'!$F$88*L53),('1. Key Assumptions &amp; Inputs'!$G$85*L50)+('1. Key Assumptions &amp; Inputs'!$G$86*L51)+('1. Key Assumptions &amp; Inputs'!$G$87*L52)+('1. Key Assumptions &amp; Inputs'!$G$88*L53)))</f>
        <v>0</v>
      </c>
      <c r="M31" s="234">
        <f>IF('1. Key Assumptions &amp; Inputs'!$C$75="Yes","",IF('1. Key Assumptions &amp; Inputs'!$C$22="Gross Price",('1. Key Assumptions &amp; Inputs'!$F$85*M50)+('1. Key Assumptions &amp; Inputs'!$F$86*M51)+('1. Key Assumptions &amp; Inputs'!$F$87*M52)+('1. Key Assumptions &amp; Inputs'!$F$88*M53),('1. Key Assumptions &amp; Inputs'!$G$85*M50)+('1. Key Assumptions &amp; Inputs'!$G$86*M51)+('1. Key Assumptions &amp; Inputs'!$G$87*M52)+('1. Key Assumptions &amp; Inputs'!$G$88*M53)))</f>
        <v>0</v>
      </c>
      <c r="N31" s="234">
        <f>IF('1. Key Assumptions &amp; Inputs'!$C$75="Yes","",IF('1. Key Assumptions &amp; Inputs'!$C$22="Gross Price",('1. Key Assumptions &amp; Inputs'!$F$85*N50)+('1. Key Assumptions &amp; Inputs'!$F$86*N51)+('1. Key Assumptions &amp; Inputs'!$F$87*N52)+('1. Key Assumptions &amp; Inputs'!$F$88*N53),('1. Key Assumptions &amp; Inputs'!$G$85*N50)+('1. Key Assumptions &amp; Inputs'!$G$86*N51)+('1. Key Assumptions &amp; Inputs'!$G$87*N52)+('1. Key Assumptions &amp; Inputs'!$G$88*N53)))</f>
        <v>0</v>
      </c>
      <c r="O31" s="234">
        <f>IF('1. Key Assumptions &amp; Inputs'!$C$75="Yes","",IF('1. Key Assumptions &amp; Inputs'!$C$22="Gross Price",('1. Key Assumptions &amp; Inputs'!$F$85*O50)+('1. Key Assumptions &amp; Inputs'!$F$86*O51)+('1. Key Assumptions &amp; Inputs'!$F$87*O52)+('1. Key Assumptions &amp; Inputs'!$F$88*O53),('1. Key Assumptions &amp; Inputs'!$G$85*O50)+('1. Key Assumptions &amp; Inputs'!$G$86*O51)+('1. Key Assumptions &amp; Inputs'!$G$87*O52)+('1. Key Assumptions &amp; Inputs'!$G$88*O53)))</f>
        <v>0</v>
      </c>
      <c r="P31" s="217">
        <f>IF(SUM(K31:O31)&gt;0,ROUND(NPV(disc_rate,L31:O31)+K31,0),0)</f>
        <v>0</v>
      </c>
    </row>
    <row r="32" spans="2:16" x14ac:dyDescent="0.35">
      <c r="B32" s="145" t="s">
        <v>198</v>
      </c>
      <c r="C32" s="240">
        <f>SUM(C30:C31)</f>
        <v>0</v>
      </c>
      <c r="D32" s="240">
        <f t="shared" ref="D32:G32" si="4">SUM(D30:D31)</f>
        <v>0</v>
      </c>
      <c r="E32" s="240">
        <f t="shared" si="4"/>
        <v>0</v>
      </c>
      <c r="F32" s="240">
        <f t="shared" si="4"/>
        <v>0</v>
      </c>
      <c r="G32" s="240">
        <f t="shared" si="4"/>
        <v>0</v>
      </c>
      <c r="H32" s="229">
        <f>ROUND(NPV(disc_rate,D32:G32)+C32,0)</f>
        <v>0</v>
      </c>
      <c r="J32" s="145" t="s">
        <v>198</v>
      </c>
      <c r="K32" s="240">
        <f>SUM(K30:K31)</f>
        <v>0</v>
      </c>
      <c r="L32" s="240">
        <f t="shared" ref="L32" si="5">SUM(L30:L31)</f>
        <v>0</v>
      </c>
      <c r="M32" s="240">
        <f t="shared" ref="M32" si="6">SUM(M30:M31)</f>
        <v>0</v>
      </c>
      <c r="N32" s="240">
        <f t="shared" ref="N32" si="7">SUM(N30:N31)</f>
        <v>0</v>
      </c>
      <c r="O32" s="240">
        <f t="shared" ref="O32" si="8">SUM(O30:O31)</f>
        <v>0</v>
      </c>
      <c r="P32" s="229">
        <f>ROUND(NPV(disc_rate,L32:O32)+K32,0)</f>
        <v>0</v>
      </c>
    </row>
    <row r="34" spans="2:15" s="28" customFormat="1" ht="15" x14ac:dyDescent="0.4">
      <c r="B34" s="22" t="s">
        <v>272</v>
      </c>
      <c r="C34" s="27"/>
    </row>
    <row r="36" spans="2:15" x14ac:dyDescent="0.35">
      <c r="B36" s="2" t="s">
        <v>311</v>
      </c>
    </row>
    <row r="37" spans="2:15" x14ac:dyDescent="0.35">
      <c r="B37" s="2"/>
    </row>
    <row r="38" spans="2:15" s="152" customFormat="1" ht="13.9" x14ac:dyDescent="0.4">
      <c r="B38" s="443" t="s">
        <v>365</v>
      </c>
      <c r="C38" s="458" t="s">
        <v>258</v>
      </c>
      <c r="D38" s="458"/>
      <c r="E38" s="458"/>
      <c r="F38" s="458"/>
      <c r="G38" s="458"/>
      <c r="H38" s="259"/>
      <c r="J38" s="443" t="s">
        <v>365</v>
      </c>
      <c r="K38" s="458" t="s">
        <v>195</v>
      </c>
      <c r="L38" s="458"/>
      <c r="M38" s="458"/>
      <c r="N38" s="458"/>
      <c r="O38" s="458"/>
    </row>
    <row r="39" spans="2:15" x14ac:dyDescent="0.35">
      <c r="B39" s="444"/>
      <c r="C39" s="153">
        <f>'1. Key Assumptions &amp; Inputs'!$C$21</f>
        <v>0</v>
      </c>
      <c r="D39" s="153">
        <f>C39+1</f>
        <v>1</v>
      </c>
      <c r="E39" s="153">
        <f>D39+1</f>
        <v>2</v>
      </c>
      <c r="F39" s="153">
        <f>E39+1</f>
        <v>3</v>
      </c>
      <c r="G39" s="153">
        <f>F39+1</f>
        <v>4</v>
      </c>
      <c r="H39" s="114"/>
      <c r="I39" s="235"/>
      <c r="J39" s="444"/>
      <c r="K39" s="153">
        <f>'1. Key Assumptions &amp; Inputs'!$C$21</f>
        <v>0</v>
      </c>
      <c r="L39" s="153">
        <f>K39+1</f>
        <v>1</v>
      </c>
      <c r="M39" s="153">
        <f>L39+1</f>
        <v>2</v>
      </c>
      <c r="N39" s="153">
        <f>M39+1</f>
        <v>3</v>
      </c>
      <c r="O39" s="153">
        <f>N39+1</f>
        <v>4</v>
      </c>
    </row>
    <row r="40" spans="2:15" x14ac:dyDescent="0.35">
      <c r="B40" s="250" t="str">
        <f>IF('1. Key Assumptions &amp; Inputs'!B79&lt;&gt;"",'1. Key Assumptions &amp; Inputs'!B79&amp;'1. Key Assumptions &amp; Inputs'!C79,"")</f>
        <v/>
      </c>
      <c r="C40" s="261"/>
      <c r="D40" s="261"/>
      <c r="E40" s="261"/>
      <c r="F40" s="261"/>
      <c r="G40" s="261"/>
      <c r="H40" s="236"/>
      <c r="I40" s="235"/>
      <c r="J40" s="249" t="str">
        <f>IF('1. Key Assumptions &amp; Inputs'!B79&lt;&gt;"",'1. Key Assumptions &amp; Inputs'!B79&amp;'1. Key Assumptions &amp; Inputs'!C79,"")</f>
        <v/>
      </c>
      <c r="K40" s="261"/>
      <c r="L40" s="261"/>
      <c r="M40" s="261"/>
      <c r="N40" s="261"/>
      <c r="O40" s="261"/>
    </row>
    <row r="41" spans="2:15" x14ac:dyDescent="0.35">
      <c r="B41" s="250" t="str">
        <f>IF('1. Key Assumptions &amp; Inputs'!B80&lt;&gt;"",'1. Key Assumptions &amp; Inputs'!B80&amp;'1. Key Assumptions &amp; Inputs'!C80,"")</f>
        <v/>
      </c>
      <c r="C41" s="261"/>
      <c r="D41" s="261"/>
      <c r="E41" s="261"/>
      <c r="F41" s="261"/>
      <c r="G41" s="261"/>
      <c r="H41" s="236"/>
      <c r="I41" s="235"/>
      <c r="J41" s="249" t="str">
        <f>IF('1. Key Assumptions &amp; Inputs'!B80&lt;&gt;"",'1. Key Assumptions &amp; Inputs'!B80&amp;'1. Key Assumptions &amp; Inputs'!C80,"")</f>
        <v/>
      </c>
      <c r="K41" s="261"/>
      <c r="L41" s="261"/>
      <c r="M41" s="261"/>
      <c r="N41" s="261"/>
      <c r="O41" s="261"/>
    </row>
    <row r="42" spans="2:15" x14ac:dyDescent="0.35">
      <c r="B42" s="250" t="str">
        <f>IF('1. Key Assumptions &amp; Inputs'!B81&lt;&gt;"",'1. Key Assumptions &amp; Inputs'!B81&amp;'1. Key Assumptions &amp; Inputs'!C81,"")</f>
        <v/>
      </c>
      <c r="C42" s="261"/>
      <c r="D42" s="261"/>
      <c r="E42" s="261"/>
      <c r="F42" s="261"/>
      <c r="G42" s="261"/>
      <c r="H42" s="236"/>
      <c r="I42" s="235"/>
      <c r="J42" s="249" t="str">
        <f>IF('1. Key Assumptions &amp; Inputs'!B81&lt;&gt;"",'1. Key Assumptions &amp; Inputs'!B81&amp;'1. Key Assumptions &amp; Inputs'!C81,"")</f>
        <v/>
      </c>
      <c r="K42" s="261"/>
      <c r="L42" s="261"/>
      <c r="M42" s="261"/>
      <c r="N42" s="261"/>
      <c r="O42" s="261"/>
    </row>
    <row r="43" spans="2:15" x14ac:dyDescent="0.35">
      <c r="B43" s="250" t="str">
        <f>IF('1. Key Assumptions &amp; Inputs'!B82&lt;&gt;"",'1. Key Assumptions &amp; Inputs'!B82&amp;'1. Key Assumptions &amp; Inputs'!C82,"")</f>
        <v/>
      </c>
      <c r="C43" s="261"/>
      <c r="D43" s="261"/>
      <c r="E43" s="261"/>
      <c r="F43" s="261"/>
      <c r="G43" s="261"/>
      <c r="H43" s="236"/>
      <c r="I43" s="235"/>
      <c r="J43" s="249" t="str">
        <f>IF('1. Key Assumptions &amp; Inputs'!B82&lt;&gt;"",'1. Key Assumptions &amp; Inputs'!B82&amp;'1. Key Assumptions &amp; Inputs'!C82,"")</f>
        <v/>
      </c>
      <c r="K43" s="261"/>
      <c r="L43" s="261"/>
      <c r="M43" s="261"/>
      <c r="N43" s="261"/>
      <c r="O43" s="261"/>
    </row>
    <row r="44" spans="2:15" x14ac:dyDescent="0.35">
      <c r="B44" s="250" t="str">
        <f>IF('1. Key Assumptions &amp; Inputs'!B83&lt;&gt;"",'1. Key Assumptions &amp; Inputs'!B83&amp;'1. Key Assumptions &amp; Inputs'!C83,"")</f>
        <v/>
      </c>
      <c r="C44" s="261"/>
      <c r="D44" s="261"/>
      <c r="E44" s="261"/>
      <c r="F44" s="261"/>
      <c r="G44" s="261"/>
      <c r="H44" s="236"/>
      <c r="I44" s="235"/>
      <c r="J44" s="249" t="str">
        <f>IF('1. Key Assumptions &amp; Inputs'!B83&lt;&gt;"",'1. Key Assumptions &amp; Inputs'!B83&amp;'1. Key Assumptions &amp; Inputs'!C83,"")</f>
        <v/>
      </c>
      <c r="K44" s="261"/>
      <c r="L44" s="261"/>
      <c r="M44" s="261"/>
      <c r="N44" s="261"/>
      <c r="O44" s="261"/>
    </row>
    <row r="45" spans="2:15" x14ac:dyDescent="0.35">
      <c r="B45" s="10"/>
      <c r="C45" s="14"/>
      <c r="J45" s="10"/>
      <c r="K45" s="14"/>
    </row>
    <row r="46" spans="2:15" s="28" customFormat="1" ht="15" x14ac:dyDescent="0.4">
      <c r="B46" s="22" t="s">
        <v>209</v>
      </c>
      <c r="C46" s="27"/>
    </row>
    <row r="48" spans="2:15" ht="13.9" x14ac:dyDescent="0.4">
      <c r="B48" s="443" t="s">
        <v>365</v>
      </c>
      <c r="C48" s="458" t="s">
        <v>258</v>
      </c>
      <c r="D48" s="458"/>
      <c r="E48" s="458"/>
      <c r="F48" s="458"/>
      <c r="G48" s="458"/>
      <c r="H48" s="258"/>
      <c r="J48" s="443" t="s">
        <v>365</v>
      </c>
      <c r="K48" s="458" t="s">
        <v>195</v>
      </c>
      <c r="L48" s="458"/>
      <c r="M48" s="458"/>
      <c r="N48" s="458"/>
      <c r="O48" s="458"/>
    </row>
    <row r="49" spans="2:15" x14ac:dyDescent="0.35">
      <c r="B49" s="444"/>
      <c r="C49" s="153">
        <f>'1. Key Assumptions &amp; Inputs'!$C$21</f>
        <v>0</v>
      </c>
      <c r="D49" s="153">
        <f>C49+1</f>
        <v>1</v>
      </c>
      <c r="E49" s="153">
        <f>D49+1</f>
        <v>2</v>
      </c>
      <c r="F49" s="153">
        <f>E49+1</f>
        <v>3</v>
      </c>
      <c r="G49" s="153">
        <f>F49+1</f>
        <v>4</v>
      </c>
      <c r="H49" s="114"/>
      <c r="J49" s="444"/>
      <c r="K49" s="153">
        <f>'1. Key Assumptions &amp; Inputs'!$C$21</f>
        <v>0</v>
      </c>
      <c r="L49" s="153">
        <f>K49+1</f>
        <v>1</v>
      </c>
      <c r="M49" s="153">
        <f>L49+1</f>
        <v>2</v>
      </c>
      <c r="N49" s="153">
        <f>M49+1</f>
        <v>3</v>
      </c>
      <c r="O49" s="153">
        <f>N49+1</f>
        <v>4</v>
      </c>
    </row>
    <row r="50" spans="2:15" x14ac:dyDescent="0.35">
      <c r="B50" s="250" t="str">
        <f>IF('1. Key Assumptions &amp; Inputs'!B85&lt;&gt;"",'1. Key Assumptions &amp; Inputs'!B85&amp;'1. Key Assumptions &amp; Inputs'!C85,"")</f>
        <v/>
      </c>
      <c r="C50" s="261"/>
      <c r="D50" s="261"/>
      <c r="E50" s="261"/>
      <c r="F50" s="261"/>
      <c r="G50" s="261"/>
      <c r="H50" s="236"/>
      <c r="J50" s="248" t="str">
        <f>IF('1. Key Assumptions &amp; Inputs'!B85&lt;&gt;"",'1. Key Assumptions &amp; Inputs'!B85&amp;'1. Key Assumptions &amp; Inputs'!C85,"")</f>
        <v/>
      </c>
      <c r="K50" s="261"/>
      <c r="L50" s="261"/>
      <c r="M50" s="261"/>
      <c r="N50" s="261"/>
      <c r="O50" s="261"/>
    </row>
    <row r="51" spans="2:15" x14ac:dyDescent="0.35">
      <c r="B51" s="250" t="str">
        <f>IF('1. Key Assumptions &amp; Inputs'!B86&lt;&gt;"",'1. Key Assumptions &amp; Inputs'!B86&amp;'1. Key Assumptions &amp; Inputs'!C86,"")</f>
        <v/>
      </c>
      <c r="C51" s="261"/>
      <c r="D51" s="261"/>
      <c r="E51" s="261"/>
      <c r="F51" s="261"/>
      <c r="G51" s="261"/>
      <c r="H51" s="236"/>
      <c r="J51" s="248" t="str">
        <f>IF('1. Key Assumptions &amp; Inputs'!B86&lt;&gt;"",'1. Key Assumptions &amp; Inputs'!B86&amp;'1. Key Assumptions &amp; Inputs'!C86,"")</f>
        <v/>
      </c>
      <c r="K51" s="261"/>
      <c r="L51" s="261"/>
      <c r="M51" s="261"/>
      <c r="N51" s="261"/>
      <c r="O51" s="261"/>
    </row>
    <row r="52" spans="2:15" x14ac:dyDescent="0.35">
      <c r="B52" s="250" t="str">
        <f>IF('1. Key Assumptions &amp; Inputs'!B87&lt;&gt;"",'1. Key Assumptions &amp; Inputs'!B87&amp;'1. Key Assumptions &amp; Inputs'!C87,"")</f>
        <v/>
      </c>
      <c r="C52" s="261"/>
      <c r="D52" s="261"/>
      <c r="E52" s="261"/>
      <c r="F52" s="261"/>
      <c r="G52" s="261"/>
      <c r="H52" s="236"/>
      <c r="J52" s="248" t="str">
        <f>IF('1. Key Assumptions &amp; Inputs'!B87&lt;&gt;"",'1. Key Assumptions &amp; Inputs'!B87&amp;'1. Key Assumptions &amp; Inputs'!C87,"")</f>
        <v/>
      </c>
      <c r="K52" s="261"/>
      <c r="L52" s="261"/>
      <c r="M52" s="261"/>
      <c r="N52" s="261"/>
      <c r="O52" s="261"/>
    </row>
    <row r="53" spans="2:15" x14ac:dyDescent="0.35">
      <c r="B53" s="250" t="str">
        <f>IF('1. Key Assumptions &amp; Inputs'!B88&lt;&gt;"",'1. Key Assumptions &amp; Inputs'!B88&amp;'1. Key Assumptions &amp; Inputs'!C88,"")</f>
        <v/>
      </c>
      <c r="C53" s="261"/>
      <c r="D53" s="261"/>
      <c r="E53" s="261"/>
      <c r="F53" s="261"/>
      <c r="G53" s="261"/>
      <c r="H53" s="236"/>
      <c r="J53" s="248" t="str">
        <f>IF('1. Key Assumptions &amp; Inputs'!B88&lt;&gt;"",'1. Key Assumptions &amp; Inputs'!B88&amp;'1. Key Assumptions &amp; Inputs'!C88,"")</f>
        <v/>
      </c>
      <c r="K53" s="261"/>
      <c r="L53" s="261"/>
      <c r="M53" s="261"/>
      <c r="N53" s="261"/>
      <c r="O53" s="261"/>
    </row>
    <row r="54" spans="2:15" s="116" customFormat="1" ht="15" x14ac:dyDescent="0.4">
      <c r="B54" s="247"/>
      <c r="C54" s="236"/>
      <c r="D54" s="236"/>
      <c r="E54" s="236"/>
      <c r="F54" s="236"/>
      <c r="G54" s="236"/>
      <c r="H54" s="236"/>
      <c r="J54" s="150"/>
      <c r="K54" s="236"/>
      <c r="L54" s="236"/>
      <c r="M54" s="236"/>
      <c r="N54" s="236"/>
      <c r="O54" s="236"/>
    </row>
    <row r="55" spans="2:15" s="28" customFormat="1" ht="15" x14ac:dyDescent="0.4">
      <c r="B55" s="22" t="s">
        <v>448</v>
      </c>
      <c r="C55" s="272"/>
      <c r="D55" s="30"/>
      <c r="E55" s="30"/>
      <c r="F55" s="30"/>
      <c r="G55" s="30"/>
      <c r="H55" s="30"/>
      <c r="I55" s="30"/>
      <c r="J55" s="30"/>
    </row>
    <row r="56" spans="2:15" ht="14.25" customHeight="1" x14ac:dyDescent="0.35">
      <c r="B56" s="62"/>
      <c r="C56" s="62"/>
      <c r="D56" s="62"/>
      <c r="E56" s="62"/>
      <c r="F56" s="62"/>
      <c r="G56" s="62"/>
      <c r="H56" s="62"/>
      <c r="I56" s="62"/>
      <c r="J56" s="62"/>
    </row>
    <row r="57" spans="2:15" x14ac:dyDescent="0.35">
      <c r="B57" s="2" t="s">
        <v>452</v>
      </c>
      <c r="C57" s="2"/>
      <c r="D57" s="2"/>
      <c r="E57" s="2"/>
      <c r="F57" s="2"/>
      <c r="G57" s="2"/>
      <c r="H57" s="2"/>
      <c r="I57" s="60"/>
      <c r="J57" s="2"/>
    </row>
    <row r="58" spans="2:15" x14ac:dyDescent="0.35">
      <c r="B58" s="29"/>
      <c r="C58" s="29"/>
      <c r="D58" s="29"/>
      <c r="E58" s="29"/>
      <c r="F58" s="33"/>
      <c r="G58" s="33"/>
      <c r="H58" s="29"/>
    </row>
    <row r="59" spans="2:15" ht="15" customHeight="1" x14ac:dyDescent="0.35">
      <c r="B59" s="407" t="s">
        <v>188</v>
      </c>
      <c r="C59" s="408"/>
      <c r="D59" s="409"/>
      <c r="E59" s="43" t="s">
        <v>287</v>
      </c>
      <c r="F59" s="232"/>
      <c r="G59" s="232"/>
      <c r="H59" s="233"/>
      <c r="I59" s="2"/>
      <c r="J59" s="2"/>
    </row>
    <row r="60" spans="2:15" ht="13.9" x14ac:dyDescent="0.4">
      <c r="B60" s="440"/>
      <c r="C60" s="441"/>
      <c r="D60" s="442"/>
      <c r="E60" s="467"/>
      <c r="F60" s="468"/>
      <c r="G60" s="468"/>
      <c r="H60" s="469"/>
      <c r="I60" s="2"/>
      <c r="J60" s="2"/>
    </row>
    <row r="61" spans="2:15" ht="13.9" x14ac:dyDescent="0.4">
      <c r="B61" s="440"/>
      <c r="C61" s="441"/>
      <c r="D61" s="442"/>
      <c r="E61" s="467"/>
      <c r="F61" s="468"/>
      <c r="G61" s="468"/>
      <c r="H61" s="469"/>
      <c r="I61" s="2"/>
      <c r="J61" s="2"/>
    </row>
    <row r="62" spans="2:15" ht="13.9" x14ac:dyDescent="0.4">
      <c r="B62" s="440"/>
      <c r="C62" s="441"/>
      <c r="D62" s="442"/>
      <c r="E62" s="467"/>
      <c r="F62" s="468"/>
      <c r="G62" s="468"/>
      <c r="H62" s="469"/>
      <c r="I62" s="2"/>
      <c r="J62" s="2"/>
    </row>
    <row r="63" spans="2:15" ht="13.9" x14ac:dyDescent="0.4">
      <c r="B63" s="440"/>
      <c r="C63" s="441"/>
      <c r="D63" s="442"/>
      <c r="E63" s="467"/>
      <c r="F63" s="468"/>
      <c r="G63" s="468"/>
      <c r="H63" s="469"/>
      <c r="I63" s="2"/>
      <c r="J63" s="2"/>
    </row>
    <row r="64" spans="2:15" ht="13.9" x14ac:dyDescent="0.4">
      <c r="B64" s="440"/>
      <c r="C64" s="441"/>
      <c r="D64" s="442"/>
      <c r="E64" s="467"/>
      <c r="F64" s="468"/>
      <c r="G64" s="468"/>
      <c r="H64" s="469"/>
      <c r="I64" s="2"/>
      <c r="J64" s="2"/>
    </row>
    <row r="65" spans="2:10" ht="13.9" x14ac:dyDescent="0.4">
      <c r="B65" s="440"/>
      <c r="C65" s="441"/>
      <c r="D65" s="442"/>
      <c r="E65" s="467"/>
      <c r="F65" s="468"/>
      <c r="G65" s="468"/>
      <c r="H65" s="469"/>
      <c r="I65" s="2"/>
      <c r="J65" s="2"/>
    </row>
    <row r="66" spans="2:10" x14ac:dyDescent="0.35">
      <c r="I66" s="2"/>
      <c r="J66" s="2"/>
    </row>
  </sheetData>
  <mergeCells count="33">
    <mergeCell ref="B65:D65"/>
    <mergeCell ref="E65:H65"/>
    <mergeCell ref="B62:D62"/>
    <mergeCell ref="E62:H62"/>
    <mergeCell ref="B63:D63"/>
    <mergeCell ref="E63:H63"/>
    <mergeCell ref="B64:D64"/>
    <mergeCell ref="E64:H64"/>
    <mergeCell ref="B59:D59"/>
    <mergeCell ref="B60:D60"/>
    <mergeCell ref="E60:H60"/>
    <mergeCell ref="B61:D61"/>
    <mergeCell ref="E61:H61"/>
    <mergeCell ref="B38:B39"/>
    <mergeCell ref="B48:B49"/>
    <mergeCell ref="J38:J39"/>
    <mergeCell ref="J48:J49"/>
    <mergeCell ref="H14:H15"/>
    <mergeCell ref="H28:H29"/>
    <mergeCell ref="B28:B29"/>
    <mergeCell ref="B14:B15"/>
    <mergeCell ref="J14:J15"/>
    <mergeCell ref="J28:J29"/>
    <mergeCell ref="C14:G14"/>
    <mergeCell ref="C28:G28"/>
    <mergeCell ref="C38:G38"/>
    <mergeCell ref="C48:G48"/>
    <mergeCell ref="K48:O48"/>
    <mergeCell ref="K38:O38"/>
    <mergeCell ref="P14:P15"/>
    <mergeCell ref="P28:P29"/>
    <mergeCell ref="K14:O14"/>
    <mergeCell ref="K28:O28"/>
  </mergeCells>
  <conditionalFormatting sqref="C30:G31 K30:O31">
    <cfRule type="expression" dxfId="6" priority="131">
      <formula>#REF!="Yes"</formula>
    </cfRule>
  </conditionalFormatting>
  <dataValidations count="1">
    <dataValidation allowBlank="1" showErrorMessage="1" sqref="K16:P21 C16:H21 K30:P32 I21 C30:H32" xr:uid="{00000000-0002-0000-0800-000000000000}"/>
  </dataValidations>
  <pageMargins left="0.11811023622047245" right="0.11811023622047245" top="0.19685039370078741" bottom="0.15748031496062992" header="0.31496062992125984" footer="0.31496062992125984"/>
  <pageSetup paperSize="9" scale="47"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4" id="{B93C2CF8-C34C-4963-952E-91C08FA75E98}">
            <xm:f>'1. Key Assumptions &amp; Inputs'!$C$64="Yes"</xm:f>
            <x14:dxf>
              <fill>
                <patternFill>
                  <bgColor rgb="FFFFFF99"/>
                </patternFill>
              </fill>
            </x14:dxf>
          </x14:cfRule>
          <x14:cfRule type="expression" priority="10" id="{5B6FDD58-0E09-4B0C-B831-95F8D6614F5D}">
            <xm:f>'1. Key Assumptions &amp; Inputs'!$C$23="Yes"</xm:f>
            <x14:dxf>
              <fill>
                <patternFill>
                  <bgColor rgb="FFFFFF99"/>
                </patternFill>
              </fill>
            </x14:dxf>
          </x14:cfRule>
          <xm:sqref>K16:O20</xm:sqref>
        </x14:conditionalFormatting>
        <x14:conditionalFormatting xmlns:xm="http://schemas.microsoft.com/office/excel/2006/main">
          <x14:cfRule type="expression" priority="130" id="{6E715A63-79EB-4457-AE3E-E4C36AE1A40D}">
            <xm:f>'1. Key Assumptions &amp; Inputs'!$C$75="Yes"</xm:f>
            <x14:dxf>
              <fill>
                <patternFill>
                  <bgColor rgb="FFFFFF99"/>
                </patternFill>
              </fill>
            </x14:dxf>
          </x14:cfRule>
          <xm:sqref>C30:G31 K30:O31</xm:sqref>
        </x14:conditionalFormatting>
        <x14:conditionalFormatting xmlns:xm="http://schemas.microsoft.com/office/excel/2006/main">
          <x14:cfRule type="expression" priority="1" id="{8F946C9C-B933-4FCE-A424-84AF0EBB40E7}">
            <xm:f>'1. Key Assumptions &amp; Inputs'!$C$64="Yes"</xm:f>
            <x14:dxf>
              <fill>
                <patternFill>
                  <bgColor rgb="FFFFFF99"/>
                </patternFill>
              </fill>
            </x14:dxf>
          </x14:cfRule>
          <xm:sqref>C16:G20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93"/>
    <pageSetUpPr fitToPage="1"/>
  </sheetPr>
  <dimension ref="B1:Z52"/>
  <sheetViews>
    <sheetView showGridLines="0" workbookViewId="0">
      <pane ySplit="1" topLeftCell="A2" activePane="bottomLeft" state="frozen"/>
      <selection activeCell="B7" sqref="B7:G7"/>
      <selection pane="bottomLeft" activeCell="B1" sqref="B1"/>
    </sheetView>
  </sheetViews>
  <sheetFormatPr defaultRowHeight="13.5" x14ac:dyDescent="0.35"/>
  <cols>
    <col min="1" max="1" width="2.5" style="12" customWidth="1"/>
    <col min="2" max="2" width="35.625" style="12" customWidth="1"/>
    <col min="3" max="9" width="15.625" style="12" customWidth="1"/>
    <col min="10" max="10" width="29.5" style="12" customWidth="1"/>
    <col min="11" max="14" width="15.625" style="12" customWidth="1"/>
    <col min="15" max="16" width="15.875" style="12" customWidth="1"/>
    <col min="17" max="16384" width="9" style="12"/>
  </cols>
  <sheetData>
    <row r="1" spans="2:16" s="139" customFormat="1" ht="32.25" customHeight="1" x14ac:dyDescent="0.6">
      <c r="B1" s="110" t="s">
        <v>295</v>
      </c>
    </row>
    <row r="2" spans="2:16" ht="12.75" customHeight="1" x14ac:dyDescent="0.6">
      <c r="B2" s="11"/>
    </row>
    <row r="3" spans="2:16" s="26" customFormat="1" ht="15" x14ac:dyDescent="0.4">
      <c r="B3" s="22" t="s">
        <v>175</v>
      </c>
    </row>
    <row r="4" spans="2:16" s="10" customFormat="1" ht="13.9" x14ac:dyDescent="0.4">
      <c r="B4" s="13"/>
    </row>
    <row r="5" spans="2:16" s="10" customFormat="1" x14ac:dyDescent="0.35">
      <c r="B5" s="2" t="s">
        <v>460</v>
      </c>
    </row>
    <row r="6" spans="2:16" s="10" customFormat="1" x14ac:dyDescent="0.35">
      <c r="B6" s="392" t="s">
        <v>461</v>
      </c>
    </row>
    <row r="7" spans="2:16" s="10" customFormat="1" ht="13.9" x14ac:dyDescent="0.4">
      <c r="B7" s="13"/>
    </row>
    <row r="8" spans="2:16" s="26" customFormat="1" ht="15" x14ac:dyDescent="0.4">
      <c r="B8" s="22" t="s">
        <v>167</v>
      </c>
    </row>
    <row r="9" spans="2:16" s="124" customFormat="1" ht="15" x14ac:dyDescent="0.4">
      <c r="B9" s="125"/>
    </row>
    <row r="10" spans="2:16" s="124" customFormat="1" x14ac:dyDescent="0.35">
      <c r="B10" s="25" t="s">
        <v>300</v>
      </c>
    </row>
    <row r="11" spans="2:16" s="124" customFormat="1" x14ac:dyDescent="0.35">
      <c r="B11" s="82"/>
    </row>
    <row r="12" spans="2:16" s="124" customFormat="1" ht="13.9" x14ac:dyDescent="0.4">
      <c r="B12" s="475" t="s">
        <v>247</v>
      </c>
      <c r="C12" s="472" t="s">
        <v>262</v>
      </c>
      <c r="D12" s="472"/>
      <c r="E12" s="472"/>
      <c r="F12" s="472"/>
      <c r="G12" s="472"/>
      <c r="H12" s="473" t="s">
        <v>285</v>
      </c>
      <c r="J12" s="475" t="s">
        <v>247</v>
      </c>
      <c r="K12" s="472" t="s">
        <v>207</v>
      </c>
      <c r="L12" s="472"/>
      <c r="M12" s="472"/>
      <c r="N12" s="472"/>
      <c r="O12" s="472"/>
      <c r="P12" s="473" t="s">
        <v>285</v>
      </c>
    </row>
    <row r="13" spans="2:16" s="124" customFormat="1" ht="13.9" x14ac:dyDescent="0.4">
      <c r="B13" s="476"/>
      <c r="C13" s="153">
        <f>'1. Key Assumptions &amp; Inputs'!C21</f>
        <v>0</v>
      </c>
      <c r="D13" s="98">
        <f>C13+1</f>
        <v>1</v>
      </c>
      <c r="E13" s="98">
        <f>D13+1</f>
        <v>2</v>
      </c>
      <c r="F13" s="98">
        <f>E13+1</f>
        <v>3</v>
      </c>
      <c r="G13" s="98">
        <f>F13+1</f>
        <v>4</v>
      </c>
      <c r="H13" s="474"/>
      <c r="J13" s="476"/>
      <c r="K13" s="289">
        <v>1</v>
      </c>
      <c r="L13" s="98">
        <f>K13+1</f>
        <v>2</v>
      </c>
      <c r="M13" s="98">
        <f>L13+1</f>
        <v>3</v>
      </c>
      <c r="N13" s="98">
        <f>M13+1</f>
        <v>4</v>
      </c>
      <c r="O13" s="98">
        <f>N13+1</f>
        <v>5</v>
      </c>
      <c r="P13" s="474"/>
    </row>
    <row r="14" spans="2:16" s="124" customFormat="1" ht="13.5" customHeight="1" x14ac:dyDescent="0.35">
      <c r="B14" s="173" t="s">
        <v>381</v>
      </c>
      <c r="C14" s="193">
        <f>IF(C31&lt;&gt;"",C31,"")</f>
        <v>0</v>
      </c>
      <c r="D14" s="193">
        <f t="shared" ref="D14:G14" si="0">IF(D31&lt;&gt;"",D31,"")</f>
        <v>0</v>
      </c>
      <c r="E14" s="193">
        <f t="shared" si="0"/>
        <v>0</v>
      </c>
      <c r="F14" s="193">
        <f t="shared" si="0"/>
        <v>0</v>
      </c>
      <c r="G14" s="193">
        <f t="shared" si="0"/>
        <v>0</v>
      </c>
      <c r="H14" s="217">
        <f>IF(SUM(C14:G14)&gt;0,ROUND(NPV(disc_rate,D14:G14)+C14,0),0)</f>
        <v>0</v>
      </c>
      <c r="I14" s="25"/>
      <c r="J14" s="173" t="s">
        <v>381</v>
      </c>
      <c r="K14" s="193">
        <f>IF(K31&lt;&gt;"",K31,"")</f>
        <v>0</v>
      </c>
      <c r="L14" s="193">
        <f t="shared" ref="L14:O14" si="1">IF(L31&lt;&gt;"",L31,"")</f>
        <v>0</v>
      </c>
      <c r="M14" s="193">
        <f t="shared" si="1"/>
        <v>0</v>
      </c>
      <c r="N14" s="193">
        <f t="shared" si="1"/>
        <v>0</v>
      </c>
      <c r="O14" s="193">
        <f t="shared" si="1"/>
        <v>0</v>
      </c>
      <c r="P14" s="217">
        <f>IF(SUM(K14:O14)&gt;0,ROUND(NPV(disc_rate,L14:O14)+K14,0),0)</f>
        <v>0</v>
      </c>
    </row>
    <row r="15" spans="2:16" s="10" customFormat="1" x14ac:dyDescent="0.35">
      <c r="B15" s="173" t="s">
        <v>199</v>
      </c>
      <c r="C15" s="193">
        <f>IF('6. Impact on other pharms'!C32&lt;&gt;"",'6. Impact on other pharms'!C32,"")</f>
        <v>0</v>
      </c>
      <c r="D15" s="193">
        <f>IF('6. Impact on other pharms'!D32&lt;&gt;"",'6. Impact on other pharms'!D32,"")</f>
        <v>0</v>
      </c>
      <c r="E15" s="193">
        <f>IF('6. Impact on other pharms'!E32&lt;&gt;"",'6. Impact on other pharms'!E32,"")</f>
        <v>0</v>
      </c>
      <c r="F15" s="193">
        <f>IF('6. Impact on other pharms'!F32&lt;&gt;"",'6. Impact on other pharms'!F32,"")</f>
        <v>0</v>
      </c>
      <c r="G15" s="193">
        <f>IF('6. Impact on other pharms'!G32&lt;&gt;"",'6. Impact on other pharms'!G32,"")</f>
        <v>0</v>
      </c>
      <c r="H15" s="217">
        <f>IF(SUM(C15:G15)&gt;0,ROUND(NPV(disc_rate,D15:G15)+C15,0),0)</f>
        <v>0</v>
      </c>
      <c r="I15" s="2"/>
      <c r="J15" s="173" t="s">
        <v>199</v>
      </c>
      <c r="K15" s="193">
        <f>IF('6. Impact on other pharms'!K32&lt;&gt;"",'6. Impact on other pharms'!K32,"")</f>
        <v>0</v>
      </c>
      <c r="L15" s="193">
        <f>IF('6. Impact on other pharms'!L32&lt;&gt;"",'6. Impact on other pharms'!L32,"")</f>
        <v>0</v>
      </c>
      <c r="M15" s="193">
        <f>IF('6. Impact on other pharms'!M32&lt;&gt;"",'6. Impact on other pharms'!M32,"")</f>
        <v>0</v>
      </c>
      <c r="N15" s="193">
        <f>IF('6. Impact on other pharms'!N32&lt;&gt;"",'6. Impact on other pharms'!N32,"")</f>
        <v>0</v>
      </c>
      <c r="O15" s="193">
        <f>IF('6. Impact on other pharms'!O32&lt;&gt;"",'6. Impact on other pharms'!O32,"")</f>
        <v>0</v>
      </c>
      <c r="P15" s="217">
        <f>IF(SUM(K15:O15)&gt;0,ROUND(NPV(disc_rate,L15:O15)+K15,0),0)</f>
        <v>0</v>
      </c>
    </row>
    <row r="16" spans="2:16" s="124" customFormat="1" x14ac:dyDescent="0.35">
      <c r="B16" s="173" t="s">
        <v>249</v>
      </c>
      <c r="C16" s="193">
        <f>IF('6. Impact on other pharms'!C21&lt;&gt;"",'6. Impact on other pharms'!C21,"")</f>
        <v>0</v>
      </c>
      <c r="D16" s="193">
        <f>IF('6. Impact on other pharms'!D21&lt;&gt;"",'6. Impact on other pharms'!D21,"")</f>
        <v>0</v>
      </c>
      <c r="E16" s="193">
        <f>IF('6. Impact on other pharms'!E21&lt;&gt;"",'6. Impact on other pharms'!E21,"")</f>
        <v>0</v>
      </c>
      <c r="F16" s="193">
        <f>IF('6. Impact on other pharms'!F21&lt;&gt;"",'6. Impact on other pharms'!F21,"")</f>
        <v>0</v>
      </c>
      <c r="G16" s="193">
        <f>IF('6. Impact on other pharms'!G21&lt;&gt;"",'6. Impact on other pharms'!G21,"")</f>
        <v>0</v>
      </c>
      <c r="H16" s="217">
        <f>IF(SUM(C16:G16)&gt;0,ROUND(NPV(disc_rate,D16:G16)+C16,0),0)</f>
        <v>0</v>
      </c>
      <c r="I16" s="25"/>
      <c r="J16" s="173" t="s">
        <v>249</v>
      </c>
      <c r="K16" s="193">
        <f>IF('6. Impact on other pharms'!K21&lt;&gt;"",'6. Impact on other pharms'!K21,"")</f>
        <v>0</v>
      </c>
      <c r="L16" s="193">
        <f>IF('6. Impact on other pharms'!L21&lt;&gt;"",'6. Impact on other pharms'!L21,"")</f>
        <v>0</v>
      </c>
      <c r="M16" s="193">
        <f>IF('6. Impact on other pharms'!M21&lt;&gt;"",'6. Impact on other pharms'!M21,"")</f>
        <v>0</v>
      </c>
      <c r="N16" s="193">
        <f>IF('6. Impact on other pharms'!N21&lt;&gt;"",'6. Impact on other pharms'!N21,"")</f>
        <v>0</v>
      </c>
      <c r="O16" s="193">
        <f>IF('6. Impact on other pharms'!O21&lt;&gt;"",'6. Impact on other pharms'!O21,"")</f>
        <v>0</v>
      </c>
      <c r="P16" s="217">
        <f>IF(SUM(K16:O16)&gt;0,ROUND(NPV(disc_rate,L16:O16)+K16,0),0)</f>
        <v>0</v>
      </c>
    </row>
    <row r="17" spans="2:26" s="10" customFormat="1" ht="13.9" x14ac:dyDescent="0.4">
      <c r="B17" s="126" t="s">
        <v>250</v>
      </c>
      <c r="C17" s="194">
        <f>SUM(C14:C16)</f>
        <v>0</v>
      </c>
      <c r="D17" s="194">
        <f t="shared" ref="D17:G17" si="2">SUM(D14:D16)</f>
        <v>0</v>
      </c>
      <c r="E17" s="194">
        <f t="shared" si="2"/>
        <v>0</v>
      </c>
      <c r="F17" s="194">
        <f t="shared" si="2"/>
        <v>0</v>
      </c>
      <c r="G17" s="194">
        <f t="shared" si="2"/>
        <v>0</v>
      </c>
      <c r="H17" s="229">
        <f>IF(SUM(C17:G17)&gt;0,ROUND(NPV(disc_rate,D17:G17)+C17,0),0)</f>
        <v>0</v>
      </c>
      <c r="I17" s="2"/>
      <c r="J17" s="126" t="s">
        <v>250</v>
      </c>
      <c r="K17" s="194">
        <f>SUM(K14:K16)</f>
        <v>0</v>
      </c>
      <c r="L17" s="194">
        <f t="shared" ref="L17" si="3">SUM(L14:L16)</f>
        <v>0</v>
      </c>
      <c r="M17" s="194">
        <f t="shared" ref="M17" si="4">SUM(M14:M16)</f>
        <v>0</v>
      </c>
      <c r="N17" s="194">
        <f t="shared" ref="N17" si="5">SUM(N14:N16)</f>
        <v>0</v>
      </c>
      <c r="O17" s="194">
        <f t="shared" ref="O17" si="6">SUM(O14:O16)</f>
        <v>0</v>
      </c>
      <c r="P17" s="229">
        <f>IF(SUM(K17:O17)&gt;0,ROUND(NPV(disc_rate,L17:O17)+K17,0),0)</f>
        <v>0</v>
      </c>
    </row>
    <row r="18" spans="2:26" ht="13.9" x14ac:dyDescent="0.4">
      <c r="B18" s="2"/>
      <c r="C18" s="2"/>
      <c r="D18" s="2"/>
      <c r="E18" s="2"/>
      <c r="F18" s="2"/>
      <c r="G18" s="2"/>
      <c r="H18" s="2"/>
      <c r="I18" s="2"/>
      <c r="J18" s="2"/>
      <c r="K18" s="2"/>
      <c r="L18" s="2"/>
      <c r="M18" s="3"/>
      <c r="N18" s="3"/>
      <c r="O18" s="3"/>
      <c r="P18" s="3"/>
      <c r="Q18" s="3"/>
      <c r="R18" s="2"/>
      <c r="S18" s="2"/>
      <c r="T18" s="2"/>
      <c r="U18" s="2"/>
      <c r="V18" s="2"/>
      <c r="W18" s="2"/>
      <c r="X18" s="2"/>
      <c r="Y18" s="2"/>
      <c r="Z18" s="2"/>
    </row>
    <row r="19" spans="2:26" s="28" customFormat="1" ht="15" x14ac:dyDescent="0.4">
      <c r="B19" s="22" t="s">
        <v>126</v>
      </c>
      <c r="C19" s="27"/>
    </row>
    <row r="20" spans="2:26" ht="15" x14ac:dyDescent="0.4">
      <c r="B20" s="1"/>
      <c r="C20" s="14"/>
    </row>
    <row r="21" spans="2:26" ht="13.9" x14ac:dyDescent="0.4">
      <c r="B21" s="25" t="s">
        <v>450</v>
      </c>
      <c r="C21" s="14"/>
    </row>
    <row r="22" spans="2:26" ht="13.9" x14ac:dyDescent="0.4">
      <c r="B22" s="387" t="str">
        <f>IF('1. Key Assumptions &amp; Inputs'!$C$23="Yes","Because in Key Assumptions &amp; Inputs, a generic or other price reduction has been assumed, please manually enter calculations below (cells will be highlighted in yellow).  Show assumptions in sub-section '1. Outline Methods, assumptions and sources' below.","")</f>
        <v/>
      </c>
      <c r="C22" s="14"/>
    </row>
    <row r="23" spans="2:26" ht="15" x14ac:dyDescent="0.4">
      <c r="B23" s="1"/>
      <c r="C23" s="14"/>
    </row>
    <row r="24" spans="2:26" ht="13.9" x14ac:dyDescent="0.4">
      <c r="B24" s="443" t="s">
        <v>365</v>
      </c>
      <c r="C24" s="472" t="s">
        <v>262</v>
      </c>
      <c r="D24" s="472"/>
      <c r="E24" s="472"/>
      <c r="F24" s="472"/>
      <c r="G24" s="472"/>
      <c r="H24" s="470" t="s">
        <v>285</v>
      </c>
      <c r="I24" s="2"/>
      <c r="J24" s="443" t="s">
        <v>365</v>
      </c>
      <c r="K24" s="472" t="s">
        <v>207</v>
      </c>
      <c r="L24" s="472"/>
      <c r="M24" s="472"/>
      <c r="N24" s="472"/>
      <c r="O24" s="472"/>
      <c r="P24" s="470" t="s">
        <v>285</v>
      </c>
    </row>
    <row r="25" spans="2:26" x14ac:dyDescent="0.35">
      <c r="B25" s="444"/>
      <c r="C25" s="153">
        <f>'1. Key Assumptions &amp; Inputs'!C21</f>
        <v>0</v>
      </c>
      <c r="D25" s="153">
        <f>C25+1</f>
        <v>1</v>
      </c>
      <c r="E25" s="153">
        <f>D25+1</f>
        <v>2</v>
      </c>
      <c r="F25" s="153">
        <f>E25+1</f>
        <v>3</v>
      </c>
      <c r="G25" s="153">
        <f>F25+1</f>
        <v>4</v>
      </c>
      <c r="H25" s="471"/>
      <c r="I25" s="2"/>
      <c r="J25" s="444"/>
      <c r="K25" s="153">
        <f>'1. Key Assumptions &amp; Inputs'!C21</f>
        <v>0</v>
      </c>
      <c r="L25" s="153">
        <f>K25+1</f>
        <v>1</v>
      </c>
      <c r="M25" s="153">
        <f>L25+1</f>
        <v>2</v>
      </c>
      <c r="N25" s="153">
        <f>M25+1</f>
        <v>3</v>
      </c>
      <c r="O25" s="153">
        <f>N25+1</f>
        <v>4</v>
      </c>
      <c r="P25" s="471"/>
    </row>
    <row r="26" spans="2:26" x14ac:dyDescent="0.35">
      <c r="B26" s="97" t="str">
        <f>IF('1. Key Assumptions &amp; Inputs'!B38&lt;&gt;"",'1. Key Assumptions &amp; Inputs'!B38,"")</f>
        <v xml:space="preserve"> (®)</v>
      </c>
      <c r="C26" s="251" t="str">
        <f>IF($B26="","",IF(AND('1. Key Assumptions &amp; Inputs'!$C$22="Gross Price",'5. Proposed treatment volume'!C17&lt;&gt;""),'1. Key Assumptions &amp; Inputs'!$F38*'5. Proposed treatment volume'!C17,IF(AND('1. Key Assumptions &amp; Inputs'!$C$22="Net Price",'5. Proposed treatment volume'!C17&lt;&gt;""),'1. Key Assumptions &amp; Inputs'!$G38*'5. Proposed treatment volume'!C17,"")))</f>
        <v/>
      </c>
      <c r="D26" s="251" t="str">
        <f>IF($B26="","",IF(AND('1. Key Assumptions &amp; Inputs'!$C$22="Gross Price",'5. Proposed treatment volume'!D17&lt;&gt;""),'1. Key Assumptions &amp; Inputs'!$F38*'5. Proposed treatment volume'!D17,IF(AND('1. Key Assumptions &amp; Inputs'!$C$22="Net Price",'5. Proposed treatment volume'!D17&lt;&gt;""),'1. Key Assumptions &amp; Inputs'!$G38*'5. Proposed treatment volume'!D17,"")))</f>
        <v/>
      </c>
      <c r="E26" s="251" t="str">
        <f>IF($B26="","",IF(AND('1. Key Assumptions &amp; Inputs'!$C$22="Gross Price",'5. Proposed treatment volume'!E17&lt;&gt;""),'1. Key Assumptions &amp; Inputs'!$F38*'5. Proposed treatment volume'!E17,IF(AND('1. Key Assumptions &amp; Inputs'!$C$22="Net Price",'5. Proposed treatment volume'!E17&lt;&gt;""),'1. Key Assumptions &amp; Inputs'!$G38*'5. Proposed treatment volume'!E17,"")))</f>
        <v/>
      </c>
      <c r="F26" s="251" t="str">
        <f>IF($B26="","",IF(AND('1. Key Assumptions &amp; Inputs'!$C$22="Gross Price",'5. Proposed treatment volume'!F17&lt;&gt;""),'1. Key Assumptions &amp; Inputs'!$F38*'5. Proposed treatment volume'!F17,IF(AND('1. Key Assumptions &amp; Inputs'!$C$22="Net Price",'5. Proposed treatment volume'!F17&lt;&gt;""),'1. Key Assumptions &amp; Inputs'!$G38*'5. Proposed treatment volume'!F17,"")))</f>
        <v/>
      </c>
      <c r="G26" s="251" t="str">
        <f>IF($B26="","",IF(AND('1. Key Assumptions &amp; Inputs'!$C$22="Gross Price",'5. Proposed treatment volume'!G17&lt;&gt;""),'1. Key Assumptions &amp; Inputs'!$F38*'5. Proposed treatment volume'!G17,IF(AND('1. Key Assumptions &amp; Inputs'!$C$22="Net Price",'5. Proposed treatment volume'!G17&lt;&gt;""),'1. Key Assumptions &amp; Inputs'!$G38*'5. Proposed treatment volume'!G17,"")))</f>
        <v/>
      </c>
      <c r="H26" s="217" t="str">
        <f t="shared" ref="H26:H31" si="7">IF(SUM(C26:G26)&gt;0,ROUND(NPV(disc_rate,D26:G26)+C26,0),"")</f>
        <v/>
      </c>
      <c r="I26" s="2"/>
      <c r="J26" s="97" t="str">
        <f>IF('1. Key Assumptions &amp; Inputs'!B38&lt;&gt;"",'1. Key Assumptions &amp; Inputs'!B38,"")</f>
        <v xml:space="preserve"> (®)</v>
      </c>
      <c r="K26" s="251" t="str">
        <f>IF($J26="","",IF(AND('1. Key Assumptions &amp; Inputs'!$C$22="Gross Price",'5. Proposed treatment volume'!J17&lt;&gt;""),'1. Key Assumptions &amp; Inputs'!$F38*'5. Proposed treatment volume'!J17,IF(AND('1. Key Assumptions &amp; Inputs'!$C$22="Net Price",'5. Proposed treatment volume'!J17&lt;&gt;""),'1. Key Assumptions &amp; Inputs'!$G38*'5. Proposed treatment volume'!J17,"")))</f>
        <v/>
      </c>
      <c r="L26" s="251" t="str">
        <f>IF($J26="","",IF(AND('1. Key Assumptions &amp; Inputs'!$C$22="Gross Price",'5. Proposed treatment volume'!K17&lt;&gt;""),'1. Key Assumptions &amp; Inputs'!$F38*'5. Proposed treatment volume'!K17,IF(AND('1. Key Assumptions &amp; Inputs'!$C$22="Net Price",'5. Proposed treatment volume'!K17&lt;&gt;""),'1. Key Assumptions &amp; Inputs'!$G38*'5. Proposed treatment volume'!K17,"")))</f>
        <v/>
      </c>
      <c r="M26" s="251" t="str">
        <f>IF($J26="","",IF(AND('1. Key Assumptions &amp; Inputs'!$C$22="Gross Price",'5. Proposed treatment volume'!L17&lt;&gt;""),'1. Key Assumptions &amp; Inputs'!$F38*'5. Proposed treatment volume'!L17,IF(AND('1. Key Assumptions &amp; Inputs'!$C$22="Net Price",'5. Proposed treatment volume'!L17&lt;&gt;""),'1. Key Assumptions &amp; Inputs'!$G38*'5. Proposed treatment volume'!L17,"")))</f>
        <v/>
      </c>
      <c r="N26" s="251" t="str">
        <f>IF($J26="","",IF(AND('1. Key Assumptions &amp; Inputs'!$C$22="Gross Price",'5. Proposed treatment volume'!M17&lt;&gt;""),'1. Key Assumptions &amp; Inputs'!$F38*'5. Proposed treatment volume'!M17,IF(AND('1. Key Assumptions &amp; Inputs'!$C$22="Net Price",'5. Proposed treatment volume'!M17&lt;&gt;""),'1. Key Assumptions &amp; Inputs'!$G38*'5. Proposed treatment volume'!M17,"")))</f>
        <v/>
      </c>
      <c r="O26" s="251" t="str">
        <f>IF($J26="","",IF(AND('1. Key Assumptions &amp; Inputs'!$C$22="Gross Price",'5. Proposed treatment volume'!N17&lt;&gt;""),'1. Key Assumptions &amp; Inputs'!$F38*'5. Proposed treatment volume'!N17,IF(AND('1. Key Assumptions &amp; Inputs'!$C$22="Net Price",'5. Proposed treatment volume'!N17&lt;&gt;""),'1. Key Assumptions &amp; Inputs'!$G38*'5. Proposed treatment volume'!N17,"")))</f>
        <v/>
      </c>
      <c r="P26" s="217" t="str">
        <f t="shared" ref="P26:P31" si="8">IF(SUM(K26:O26)&gt;0,ROUND(NPV(disc_rate,L26:O26)+K26,0),"")</f>
        <v/>
      </c>
    </row>
    <row r="27" spans="2:26" x14ac:dyDescent="0.35">
      <c r="B27" s="97" t="str">
        <f>IF('1. Key Assumptions &amp; Inputs'!B39&lt;&gt;"",'1. Key Assumptions &amp; Inputs'!B39,"")</f>
        <v/>
      </c>
      <c r="C27" s="251" t="str">
        <f>IF($B27="","",IF(AND('1. Key Assumptions &amp; Inputs'!$C$22="Gross Price",'5. Proposed treatment volume'!C18&lt;&gt;""),'1. Key Assumptions &amp; Inputs'!$F39*'5. Proposed treatment volume'!C18,IF(AND('1. Key Assumptions &amp; Inputs'!$C$22="Net Price",'5. Proposed treatment volume'!C18&lt;&gt;""),'1. Key Assumptions &amp; Inputs'!$G39*'5. Proposed treatment volume'!C18,"")))</f>
        <v/>
      </c>
      <c r="D27" s="251" t="str">
        <f>IF($B27="","",IF(AND('1. Key Assumptions &amp; Inputs'!$C$22="Gross Price",'5. Proposed treatment volume'!D18&lt;&gt;""),'1. Key Assumptions &amp; Inputs'!$F39*'5. Proposed treatment volume'!D18,IF(AND('1. Key Assumptions &amp; Inputs'!$C$22="Net Price",'5. Proposed treatment volume'!D18&lt;&gt;""),'1. Key Assumptions &amp; Inputs'!$G39*'5. Proposed treatment volume'!D18,"")))</f>
        <v/>
      </c>
      <c r="E27" s="251" t="str">
        <f>IF($B27="","",IF(AND('1. Key Assumptions &amp; Inputs'!$C$22="Gross Price",'5. Proposed treatment volume'!E18&lt;&gt;""),'1. Key Assumptions &amp; Inputs'!$F39*'5. Proposed treatment volume'!E18,IF(AND('1. Key Assumptions &amp; Inputs'!$C$22="Net Price",'5. Proposed treatment volume'!E18&lt;&gt;""),'1. Key Assumptions &amp; Inputs'!$G39*'5. Proposed treatment volume'!E18,"")))</f>
        <v/>
      </c>
      <c r="F27" s="251" t="str">
        <f>IF($B27="","",IF(AND('1. Key Assumptions &amp; Inputs'!$C$22="Gross Price",'5. Proposed treatment volume'!F18&lt;&gt;""),'1. Key Assumptions &amp; Inputs'!$F39*'5. Proposed treatment volume'!F18,IF(AND('1. Key Assumptions &amp; Inputs'!$C$22="Net Price",'5. Proposed treatment volume'!F18&lt;&gt;""),'1. Key Assumptions &amp; Inputs'!$G39*'5. Proposed treatment volume'!F18,"")))</f>
        <v/>
      </c>
      <c r="G27" s="251" t="str">
        <f>IF($B27="","",IF(AND('1. Key Assumptions &amp; Inputs'!$C$22="Gross Price",'5. Proposed treatment volume'!G18&lt;&gt;""),'1. Key Assumptions &amp; Inputs'!$F39*'5. Proposed treatment volume'!G18,IF(AND('1. Key Assumptions &amp; Inputs'!$C$22="Net Price",'5. Proposed treatment volume'!G18&lt;&gt;""),'1. Key Assumptions &amp; Inputs'!$G39*'5. Proposed treatment volume'!G18,"")))</f>
        <v/>
      </c>
      <c r="H27" s="217" t="str">
        <f t="shared" si="7"/>
        <v/>
      </c>
      <c r="I27" s="2"/>
      <c r="J27" s="97" t="str">
        <f>IF('1. Key Assumptions &amp; Inputs'!B39&lt;&gt;"",'1. Key Assumptions &amp; Inputs'!B39,"")</f>
        <v/>
      </c>
      <c r="K27" s="251" t="str">
        <f>IF($J27="","",IF(AND('1. Key Assumptions &amp; Inputs'!$C$22="Gross Price",'5. Proposed treatment volume'!J18&lt;&gt;""),'1. Key Assumptions &amp; Inputs'!$F39*'5. Proposed treatment volume'!J18,IF(AND('1. Key Assumptions &amp; Inputs'!$C$22="Net Price",'5. Proposed treatment volume'!J18&lt;&gt;""),'1. Key Assumptions &amp; Inputs'!$G39*'5. Proposed treatment volume'!J18,"")))</f>
        <v/>
      </c>
      <c r="L27" s="251" t="str">
        <f>IF($J27="","",IF(AND('1. Key Assumptions &amp; Inputs'!$C$22="Gross Price",'5. Proposed treatment volume'!K18&lt;&gt;""),'1. Key Assumptions &amp; Inputs'!$F39*'5. Proposed treatment volume'!K18,IF(AND('1. Key Assumptions &amp; Inputs'!$C$22="Net Price",'5. Proposed treatment volume'!K18&lt;&gt;""),'1. Key Assumptions &amp; Inputs'!$G39*'5. Proposed treatment volume'!K18,"")))</f>
        <v/>
      </c>
      <c r="M27" s="251" t="str">
        <f>IF($J27="","",IF(AND('1. Key Assumptions &amp; Inputs'!$C$22="Gross Price",'5. Proposed treatment volume'!L18&lt;&gt;""),'1. Key Assumptions &amp; Inputs'!$F39*'5. Proposed treatment volume'!L18,IF(AND('1. Key Assumptions &amp; Inputs'!$C$22="Net Price",'5. Proposed treatment volume'!L18&lt;&gt;""),'1. Key Assumptions &amp; Inputs'!$G39*'5. Proposed treatment volume'!L18,"")))</f>
        <v/>
      </c>
      <c r="N27" s="251" t="str">
        <f>IF($J27="","",IF(AND('1. Key Assumptions &amp; Inputs'!$C$22="Gross Price",'5. Proposed treatment volume'!M18&lt;&gt;""),'1. Key Assumptions &amp; Inputs'!$F39*'5. Proposed treatment volume'!M18,IF(AND('1. Key Assumptions &amp; Inputs'!$C$22="Net Price",'5. Proposed treatment volume'!M18&lt;&gt;""),'1. Key Assumptions &amp; Inputs'!$G39*'5. Proposed treatment volume'!M18,"")))</f>
        <v/>
      </c>
      <c r="O27" s="251" t="str">
        <f>IF($J27="","",IF(AND('1. Key Assumptions &amp; Inputs'!$C$22="Gross Price",'5. Proposed treatment volume'!N18&lt;&gt;""),'1. Key Assumptions &amp; Inputs'!$F39*'5. Proposed treatment volume'!N18,IF(AND('1. Key Assumptions &amp; Inputs'!$C$22="Net Price",'5. Proposed treatment volume'!N18&lt;&gt;""),'1. Key Assumptions &amp; Inputs'!$G39*'5. Proposed treatment volume'!N18,"")))</f>
        <v/>
      </c>
      <c r="P27" s="217" t="str">
        <f t="shared" si="8"/>
        <v/>
      </c>
    </row>
    <row r="28" spans="2:26" x14ac:dyDescent="0.35">
      <c r="B28" s="97" t="str">
        <f>IF('1. Key Assumptions &amp; Inputs'!B40&lt;&gt;"",'1. Key Assumptions &amp; Inputs'!B40,"")</f>
        <v/>
      </c>
      <c r="C28" s="251" t="str">
        <f>IF($B28="","",IF(AND('1. Key Assumptions &amp; Inputs'!$C$22="Gross Price",'5. Proposed treatment volume'!C19&lt;&gt;""),'1. Key Assumptions &amp; Inputs'!$F40*'5. Proposed treatment volume'!C19,IF(AND('1. Key Assumptions &amp; Inputs'!$C$22="Net Price",'5. Proposed treatment volume'!C19&lt;&gt;""),'1. Key Assumptions &amp; Inputs'!$G40*'5. Proposed treatment volume'!C19,"")))</f>
        <v/>
      </c>
      <c r="D28" s="251" t="str">
        <f>IF($B28="","",IF(AND('1. Key Assumptions &amp; Inputs'!$C$22="Gross Price",'5. Proposed treatment volume'!D19&lt;&gt;""),'1. Key Assumptions &amp; Inputs'!$F40*'5. Proposed treatment volume'!D19,IF(AND('1. Key Assumptions &amp; Inputs'!$C$22="Net Price",'5. Proposed treatment volume'!D19&lt;&gt;""),'1. Key Assumptions &amp; Inputs'!$G40*'5. Proposed treatment volume'!D19,"")))</f>
        <v/>
      </c>
      <c r="E28" s="251" t="str">
        <f>IF($B28="","",IF(AND('1. Key Assumptions &amp; Inputs'!$C$22="Gross Price",'5. Proposed treatment volume'!E19&lt;&gt;""),'1. Key Assumptions &amp; Inputs'!$F40*'5. Proposed treatment volume'!E19,IF(AND('1. Key Assumptions &amp; Inputs'!$C$22="Net Price",'5. Proposed treatment volume'!E19&lt;&gt;""),'1. Key Assumptions &amp; Inputs'!$G40*'5. Proposed treatment volume'!E19,"")))</f>
        <v/>
      </c>
      <c r="F28" s="251" t="str">
        <f>IF($B28="","",IF(AND('1. Key Assumptions &amp; Inputs'!$C$22="Gross Price",'5. Proposed treatment volume'!F19&lt;&gt;""),'1. Key Assumptions &amp; Inputs'!$F40*'5. Proposed treatment volume'!F19,IF(AND('1. Key Assumptions &amp; Inputs'!$C$22="Net Price",'5. Proposed treatment volume'!F19&lt;&gt;""),'1. Key Assumptions &amp; Inputs'!$G40*'5. Proposed treatment volume'!F19,"")))</f>
        <v/>
      </c>
      <c r="G28" s="251" t="str">
        <f>IF($B28="","",IF(AND('1. Key Assumptions &amp; Inputs'!$C$22="Gross Price",'5. Proposed treatment volume'!G19&lt;&gt;""),'1. Key Assumptions &amp; Inputs'!$F40*'5. Proposed treatment volume'!G19,IF(AND('1. Key Assumptions &amp; Inputs'!$C$22="Net Price",'5. Proposed treatment volume'!G19&lt;&gt;""),'1. Key Assumptions &amp; Inputs'!$G40*'5. Proposed treatment volume'!G19,"")))</f>
        <v/>
      </c>
      <c r="H28" s="217" t="str">
        <f t="shared" si="7"/>
        <v/>
      </c>
      <c r="I28" s="2"/>
      <c r="J28" s="97" t="str">
        <f>IF('1. Key Assumptions &amp; Inputs'!B40&lt;&gt;"",'1. Key Assumptions &amp; Inputs'!B40,"")</f>
        <v/>
      </c>
      <c r="K28" s="251" t="str">
        <f>IF($J28="","",IF(AND('1. Key Assumptions &amp; Inputs'!$C$22="Gross Price",'5. Proposed treatment volume'!J19&lt;&gt;""),'1. Key Assumptions &amp; Inputs'!$F40*'5. Proposed treatment volume'!J19,IF(AND('1. Key Assumptions &amp; Inputs'!$C$22="Net Price",'5. Proposed treatment volume'!J19&lt;&gt;""),'1. Key Assumptions &amp; Inputs'!$G40*'5. Proposed treatment volume'!J19,"")))</f>
        <v/>
      </c>
      <c r="L28" s="251" t="str">
        <f>IF($J28="","",IF(AND('1. Key Assumptions &amp; Inputs'!$C$22="Gross Price",'5. Proposed treatment volume'!K19&lt;&gt;""),'1. Key Assumptions &amp; Inputs'!$F40*'5. Proposed treatment volume'!K19,IF(AND('1. Key Assumptions &amp; Inputs'!$C$22="Net Price",'5. Proposed treatment volume'!K19&lt;&gt;""),'1. Key Assumptions &amp; Inputs'!$G40*'5. Proposed treatment volume'!K19,"")))</f>
        <v/>
      </c>
      <c r="M28" s="251" t="str">
        <f>IF($J28="","",IF(AND('1. Key Assumptions &amp; Inputs'!$C$22="Gross Price",'5. Proposed treatment volume'!L19&lt;&gt;""),'1. Key Assumptions &amp; Inputs'!$F40*'5. Proposed treatment volume'!L19,IF(AND('1. Key Assumptions &amp; Inputs'!$C$22="Net Price",'5. Proposed treatment volume'!L19&lt;&gt;""),'1. Key Assumptions &amp; Inputs'!$G40*'5. Proposed treatment volume'!L19,"")))</f>
        <v/>
      </c>
      <c r="N28" s="251" t="str">
        <f>IF($J28="","",IF(AND('1. Key Assumptions &amp; Inputs'!$C$22="Gross Price",'5. Proposed treatment volume'!M19&lt;&gt;""),'1. Key Assumptions &amp; Inputs'!$F40*'5. Proposed treatment volume'!M19,IF(AND('1. Key Assumptions &amp; Inputs'!$C$22="Net Price",'5. Proposed treatment volume'!M19&lt;&gt;""),'1. Key Assumptions &amp; Inputs'!$G40*'5. Proposed treatment volume'!M19,"")))</f>
        <v/>
      </c>
      <c r="O28" s="251" t="str">
        <f>IF($J28="","",IF(AND('1. Key Assumptions &amp; Inputs'!$C$22="Gross Price",'5. Proposed treatment volume'!N19&lt;&gt;""),'1. Key Assumptions &amp; Inputs'!$F40*'5. Proposed treatment volume'!N19,IF(AND('1. Key Assumptions &amp; Inputs'!$C$22="Net Price",'5. Proposed treatment volume'!N19&lt;&gt;""),'1. Key Assumptions &amp; Inputs'!$G40*'5. Proposed treatment volume'!N19,"")))</f>
        <v/>
      </c>
      <c r="P28" s="217" t="str">
        <f t="shared" si="8"/>
        <v/>
      </c>
    </row>
    <row r="29" spans="2:26" x14ac:dyDescent="0.35">
      <c r="B29" s="97" t="str">
        <f>IF('1. Key Assumptions &amp; Inputs'!B41&lt;&gt;"",'1. Key Assumptions &amp; Inputs'!B41,"")</f>
        <v/>
      </c>
      <c r="C29" s="251" t="str">
        <f>IF($B29="","",IF(AND('1. Key Assumptions &amp; Inputs'!$C$22="Gross Price",'5. Proposed treatment volume'!C20&lt;&gt;""),'1. Key Assumptions &amp; Inputs'!$F41*'5. Proposed treatment volume'!C20,IF(AND('1. Key Assumptions &amp; Inputs'!$C$22="Net Price",'5. Proposed treatment volume'!C20&lt;&gt;""),'1. Key Assumptions &amp; Inputs'!$G41*'5. Proposed treatment volume'!C20,"")))</f>
        <v/>
      </c>
      <c r="D29" s="251" t="str">
        <f>IF($B29="","",IF(AND('1. Key Assumptions &amp; Inputs'!$C$22="Gross Price",'5. Proposed treatment volume'!D20&lt;&gt;""),'1. Key Assumptions &amp; Inputs'!$F41*'5. Proposed treatment volume'!D20,IF(AND('1. Key Assumptions &amp; Inputs'!$C$22="Net Price",'5. Proposed treatment volume'!D20&lt;&gt;""),'1. Key Assumptions &amp; Inputs'!$G41*'5. Proposed treatment volume'!D20,"")))</f>
        <v/>
      </c>
      <c r="E29" s="251" t="str">
        <f>IF($B29="","",IF(AND('1. Key Assumptions &amp; Inputs'!$C$22="Gross Price",'5. Proposed treatment volume'!E20&lt;&gt;""),'1. Key Assumptions &amp; Inputs'!$F41*'5. Proposed treatment volume'!E20,IF(AND('1. Key Assumptions &amp; Inputs'!$C$22="Net Price",'5. Proposed treatment volume'!E20&lt;&gt;""),'1. Key Assumptions &amp; Inputs'!$G41*'5. Proposed treatment volume'!E20,"")))</f>
        <v/>
      </c>
      <c r="F29" s="251" t="str">
        <f>IF($B29="","",IF(AND('1. Key Assumptions &amp; Inputs'!$C$22="Gross Price",'5. Proposed treatment volume'!F20&lt;&gt;""),'1. Key Assumptions &amp; Inputs'!$F41*'5. Proposed treatment volume'!F20,IF(AND('1. Key Assumptions &amp; Inputs'!$C$22="Net Price",'5. Proposed treatment volume'!F20&lt;&gt;""),'1. Key Assumptions &amp; Inputs'!$G41*'5. Proposed treatment volume'!F20,"")))</f>
        <v/>
      </c>
      <c r="G29" s="251" t="str">
        <f>IF($B29="","",IF(AND('1. Key Assumptions &amp; Inputs'!$C$22="Gross Price",'5. Proposed treatment volume'!G20&lt;&gt;""),'1. Key Assumptions &amp; Inputs'!$F41*'5. Proposed treatment volume'!G20,IF(AND('1. Key Assumptions &amp; Inputs'!$C$22="Net Price",'5. Proposed treatment volume'!G20&lt;&gt;""),'1. Key Assumptions &amp; Inputs'!$G41*'5. Proposed treatment volume'!G20,"")))</f>
        <v/>
      </c>
      <c r="H29" s="217" t="str">
        <f t="shared" si="7"/>
        <v/>
      </c>
      <c r="I29" s="2"/>
      <c r="J29" s="97" t="str">
        <f>IF('1. Key Assumptions &amp; Inputs'!B41&lt;&gt;"",'1. Key Assumptions &amp; Inputs'!B41,"")</f>
        <v/>
      </c>
      <c r="K29" s="251" t="str">
        <f>IF($J29="","",IF(AND('1. Key Assumptions &amp; Inputs'!$C$22="Gross Price",'5. Proposed treatment volume'!J20&lt;&gt;""),'1. Key Assumptions &amp; Inputs'!$F41*'5. Proposed treatment volume'!J20,IF(AND('1. Key Assumptions &amp; Inputs'!$C$22="Net Price",'5. Proposed treatment volume'!J20&lt;&gt;""),'1. Key Assumptions &amp; Inputs'!$G41*'5. Proposed treatment volume'!J20,"")))</f>
        <v/>
      </c>
      <c r="L29" s="251" t="str">
        <f>IF($J29="","",IF(AND('1. Key Assumptions &amp; Inputs'!$C$22="Gross Price",'5. Proposed treatment volume'!K20&lt;&gt;""),'1. Key Assumptions &amp; Inputs'!$F41*'5. Proposed treatment volume'!K20,IF(AND('1. Key Assumptions &amp; Inputs'!$C$22="Net Price",'5. Proposed treatment volume'!K20&lt;&gt;""),'1. Key Assumptions &amp; Inputs'!$G41*'5. Proposed treatment volume'!K20,"")))</f>
        <v/>
      </c>
      <c r="M29" s="251" t="str">
        <f>IF($J29="","",IF(AND('1. Key Assumptions &amp; Inputs'!$C$22="Gross Price",'5. Proposed treatment volume'!L20&lt;&gt;""),'1. Key Assumptions &amp; Inputs'!$F41*'5. Proposed treatment volume'!L20,IF(AND('1. Key Assumptions &amp; Inputs'!$C$22="Net Price",'5. Proposed treatment volume'!L20&lt;&gt;""),'1. Key Assumptions &amp; Inputs'!$G41*'5. Proposed treatment volume'!L20,"")))</f>
        <v/>
      </c>
      <c r="N29" s="251" t="str">
        <f>IF($J29="","",IF(AND('1. Key Assumptions &amp; Inputs'!$C$22="Gross Price",'5. Proposed treatment volume'!M20&lt;&gt;""),'1. Key Assumptions &amp; Inputs'!$F41*'5. Proposed treatment volume'!M20,IF(AND('1. Key Assumptions &amp; Inputs'!$C$22="Net Price",'5. Proposed treatment volume'!M20&lt;&gt;""),'1. Key Assumptions &amp; Inputs'!$G41*'5. Proposed treatment volume'!M20,"")))</f>
        <v/>
      </c>
      <c r="O29" s="251" t="str">
        <f>IF($J29="","",IF(AND('1. Key Assumptions &amp; Inputs'!$C$22="Gross Price",'5. Proposed treatment volume'!N20&lt;&gt;""),'1. Key Assumptions &amp; Inputs'!$F41*'5. Proposed treatment volume'!N20,IF(AND('1. Key Assumptions &amp; Inputs'!$C$22="Net Price",'5. Proposed treatment volume'!N20&lt;&gt;""),'1. Key Assumptions &amp; Inputs'!$G41*'5. Proposed treatment volume'!N20,"")))</f>
        <v/>
      </c>
      <c r="P29" s="217" t="str">
        <f t="shared" si="8"/>
        <v/>
      </c>
    </row>
    <row r="30" spans="2:26" x14ac:dyDescent="0.35">
      <c r="B30" s="97" t="str">
        <f>IF('1. Key Assumptions &amp; Inputs'!B42&lt;&gt;"",'1. Key Assumptions &amp; Inputs'!B42,"")</f>
        <v/>
      </c>
      <c r="C30" s="251" t="str">
        <f>IF($B30="","",IF(AND('1. Key Assumptions &amp; Inputs'!$C$22="Gross Price",'5. Proposed treatment volume'!C21&lt;&gt;""),'1. Key Assumptions &amp; Inputs'!$F42*'5. Proposed treatment volume'!C21,IF(AND('1. Key Assumptions &amp; Inputs'!$C$22="Net Price",'5. Proposed treatment volume'!C21&lt;&gt;""),'1. Key Assumptions &amp; Inputs'!$G42*'5. Proposed treatment volume'!C21,"")))</f>
        <v/>
      </c>
      <c r="D30" s="251" t="str">
        <f>IF($B30="","",IF(AND('1. Key Assumptions &amp; Inputs'!$C$22="Gross Price",'5. Proposed treatment volume'!D21&lt;&gt;""),'1. Key Assumptions &amp; Inputs'!$F42*'5. Proposed treatment volume'!D21,IF(AND('1. Key Assumptions &amp; Inputs'!$C$22="Net Price",'5. Proposed treatment volume'!D21&lt;&gt;""),'1. Key Assumptions &amp; Inputs'!$G42*'5. Proposed treatment volume'!D21,"")))</f>
        <v/>
      </c>
      <c r="E30" s="251" t="str">
        <f>IF($B30="","",IF(AND('1. Key Assumptions &amp; Inputs'!$C$22="Gross Price",'5. Proposed treatment volume'!E21&lt;&gt;""),'1. Key Assumptions &amp; Inputs'!$F42*'5. Proposed treatment volume'!E21,IF(AND('1. Key Assumptions &amp; Inputs'!$C$22="Net Price",'5. Proposed treatment volume'!E21&lt;&gt;""),'1. Key Assumptions &amp; Inputs'!$G42*'5. Proposed treatment volume'!E21,"")))</f>
        <v/>
      </c>
      <c r="F30" s="251" t="str">
        <f>IF($B30="","",IF(AND('1. Key Assumptions &amp; Inputs'!$C$22="Gross Price",'5. Proposed treatment volume'!F21&lt;&gt;""),'1. Key Assumptions &amp; Inputs'!$F42*'5. Proposed treatment volume'!F21,IF(AND('1. Key Assumptions &amp; Inputs'!$C$22="Net Price",'5. Proposed treatment volume'!F21&lt;&gt;""),'1. Key Assumptions &amp; Inputs'!$G42*'5. Proposed treatment volume'!F21,"")))</f>
        <v/>
      </c>
      <c r="G30" s="251" t="str">
        <f>IF($B30="","",IF(AND('1. Key Assumptions &amp; Inputs'!$C$22="Gross Price",'5. Proposed treatment volume'!G21&lt;&gt;""),'1. Key Assumptions &amp; Inputs'!$F42*'5. Proposed treatment volume'!G21,IF(AND('1. Key Assumptions &amp; Inputs'!$C$22="Net Price",'5. Proposed treatment volume'!G21&lt;&gt;""),'1. Key Assumptions &amp; Inputs'!$G42*'5. Proposed treatment volume'!G21,"")))</f>
        <v/>
      </c>
      <c r="H30" s="217" t="str">
        <f t="shared" si="7"/>
        <v/>
      </c>
      <c r="I30" s="2"/>
      <c r="J30" s="97" t="str">
        <f>IF('1. Key Assumptions &amp; Inputs'!B42&lt;&gt;"",'1. Key Assumptions &amp; Inputs'!B42,"")</f>
        <v/>
      </c>
      <c r="K30" s="251" t="str">
        <f>IF($J30="","",IF(AND('1. Key Assumptions &amp; Inputs'!$C$22="Gross Price",'5. Proposed treatment volume'!J21&lt;&gt;""),'1. Key Assumptions &amp; Inputs'!$F42*'5. Proposed treatment volume'!J21,IF(AND('1. Key Assumptions &amp; Inputs'!$C$22="Net Price",'5. Proposed treatment volume'!J21&lt;&gt;""),'1. Key Assumptions &amp; Inputs'!$G42*'5. Proposed treatment volume'!J21,"")))</f>
        <v/>
      </c>
      <c r="L30" s="251" t="str">
        <f>IF($J30="","",IF(AND('1. Key Assumptions &amp; Inputs'!$C$22="Gross Price",'5. Proposed treatment volume'!K21&lt;&gt;""),'1. Key Assumptions &amp; Inputs'!$F42*'5. Proposed treatment volume'!K21,IF(AND('1. Key Assumptions &amp; Inputs'!$C$22="Net Price",'5. Proposed treatment volume'!K21&lt;&gt;""),'1. Key Assumptions &amp; Inputs'!$G42*'5. Proposed treatment volume'!K21,"")))</f>
        <v/>
      </c>
      <c r="M30" s="251" t="str">
        <f>IF($J30="","",IF(AND('1. Key Assumptions &amp; Inputs'!$C$22="Gross Price",'5. Proposed treatment volume'!L21&lt;&gt;""),'1. Key Assumptions &amp; Inputs'!$F42*'5. Proposed treatment volume'!L21,IF(AND('1. Key Assumptions &amp; Inputs'!$C$22="Net Price",'5. Proposed treatment volume'!L21&lt;&gt;""),'1. Key Assumptions &amp; Inputs'!$G42*'5. Proposed treatment volume'!L21,"")))</f>
        <v/>
      </c>
      <c r="N30" s="251" t="str">
        <f>IF($J30="","",IF(AND('1. Key Assumptions &amp; Inputs'!$C$22="Gross Price",'5. Proposed treatment volume'!M21&lt;&gt;""),'1. Key Assumptions &amp; Inputs'!$F42*'5. Proposed treatment volume'!M21,IF(AND('1. Key Assumptions &amp; Inputs'!$C$22="Net Price",'5. Proposed treatment volume'!M21&lt;&gt;""),'1. Key Assumptions &amp; Inputs'!$G42*'5. Proposed treatment volume'!M21,"")))</f>
        <v/>
      </c>
      <c r="O30" s="251" t="str">
        <f>IF($J30="","",IF(AND('1. Key Assumptions &amp; Inputs'!$C$22="Gross Price",'5. Proposed treatment volume'!N21&lt;&gt;""),'1. Key Assumptions &amp; Inputs'!$F42*'5. Proposed treatment volume'!N21,IF(AND('1. Key Assumptions &amp; Inputs'!$C$22="Net Price",'5. Proposed treatment volume'!N21&lt;&gt;""),'1. Key Assumptions &amp; Inputs'!$G42*'5. Proposed treatment volume'!N21,"")))</f>
        <v/>
      </c>
      <c r="P30" s="217" t="str">
        <f t="shared" si="8"/>
        <v/>
      </c>
    </row>
    <row r="31" spans="2:26" ht="13.9" x14ac:dyDescent="0.4">
      <c r="B31" s="162" t="s">
        <v>284</v>
      </c>
      <c r="C31" s="257">
        <f>IF(SUM(C26:C30)&lt;&gt;"",SUM(C26:C30),"")</f>
        <v>0</v>
      </c>
      <c r="D31" s="257">
        <f t="shared" ref="D31:G31" si="9">IF(SUM(D26:D30)&lt;&gt;"",SUM(D26:D30),"")</f>
        <v>0</v>
      </c>
      <c r="E31" s="257">
        <f t="shared" si="9"/>
        <v>0</v>
      </c>
      <c r="F31" s="257">
        <f t="shared" si="9"/>
        <v>0</v>
      </c>
      <c r="G31" s="257">
        <f t="shared" si="9"/>
        <v>0</v>
      </c>
      <c r="H31" s="229" t="str">
        <f t="shared" si="7"/>
        <v/>
      </c>
      <c r="I31" s="2"/>
      <c r="J31" s="162" t="s">
        <v>284</v>
      </c>
      <c r="K31" s="257">
        <f>SUM(K26:K30)</f>
        <v>0</v>
      </c>
      <c r="L31" s="257">
        <f t="shared" ref="L31" si="10">SUM(L26:L30)</f>
        <v>0</v>
      </c>
      <c r="M31" s="257">
        <f t="shared" ref="M31" si="11">SUM(M26:M30)</f>
        <v>0</v>
      </c>
      <c r="N31" s="257">
        <f t="shared" ref="N31" si="12">SUM(N26:N30)</f>
        <v>0</v>
      </c>
      <c r="O31" s="257">
        <f t="shared" ref="O31" si="13">SUM(O26:O30)</f>
        <v>0</v>
      </c>
      <c r="P31" s="229" t="str">
        <f t="shared" si="8"/>
        <v/>
      </c>
    </row>
    <row r="32" spans="2:26" x14ac:dyDescent="0.35">
      <c r="B32" s="2"/>
      <c r="C32" s="2"/>
      <c r="D32" s="2"/>
      <c r="E32" s="2"/>
      <c r="F32" s="2"/>
      <c r="G32" s="2"/>
      <c r="H32" s="2"/>
      <c r="I32" s="2"/>
      <c r="J32" s="2"/>
      <c r="K32" s="2"/>
      <c r="L32" s="2"/>
      <c r="M32" s="2"/>
      <c r="N32" s="2"/>
      <c r="O32" s="2"/>
    </row>
    <row r="33" spans="2:15" x14ac:dyDescent="0.35">
      <c r="B33" s="2"/>
      <c r="C33" s="2"/>
      <c r="D33" s="2"/>
      <c r="E33" s="2"/>
      <c r="F33" s="2"/>
      <c r="G33" s="2"/>
      <c r="H33" s="2"/>
      <c r="I33" s="2"/>
      <c r="J33" s="2"/>
      <c r="K33" s="2"/>
      <c r="L33" s="2"/>
      <c r="M33" s="2"/>
      <c r="N33" s="2"/>
      <c r="O33" s="2"/>
    </row>
    <row r="34" spans="2:15" s="28" customFormat="1" ht="15" x14ac:dyDescent="0.4">
      <c r="B34" s="22" t="s">
        <v>455</v>
      </c>
      <c r="C34" s="272"/>
      <c r="D34" s="30"/>
      <c r="E34" s="30"/>
      <c r="F34" s="30"/>
      <c r="G34" s="30"/>
      <c r="H34" s="30"/>
      <c r="I34" s="30"/>
      <c r="J34" s="30"/>
    </row>
    <row r="35" spans="2:15" ht="14.25" customHeight="1" x14ac:dyDescent="0.35">
      <c r="B35" s="62"/>
      <c r="C35" s="62"/>
      <c r="D35" s="62"/>
      <c r="E35" s="62"/>
      <c r="F35" s="62"/>
      <c r="G35" s="62"/>
      <c r="H35" s="62"/>
      <c r="I35" s="62"/>
      <c r="J35" s="62"/>
    </row>
    <row r="36" spans="2:15" x14ac:dyDescent="0.35">
      <c r="B36" s="2" t="s">
        <v>456</v>
      </c>
      <c r="C36" s="2"/>
      <c r="D36" s="2"/>
      <c r="E36" s="2"/>
      <c r="F36" s="2"/>
      <c r="G36" s="2"/>
      <c r="H36" s="2"/>
      <c r="I36" s="60"/>
      <c r="J36" s="2"/>
    </row>
    <row r="37" spans="2:15" x14ac:dyDescent="0.35">
      <c r="B37" s="29"/>
      <c r="C37" s="29"/>
      <c r="D37" s="29"/>
      <c r="E37" s="29"/>
      <c r="F37" s="33"/>
      <c r="G37" s="33"/>
      <c r="H37" s="29"/>
    </row>
    <row r="38" spans="2:15" ht="15" customHeight="1" x14ac:dyDescent="0.35">
      <c r="B38" s="407" t="s">
        <v>188</v>
      </c>
      <c r="C38" s="408"/>
      <c r="D38" s="409"/>
      <c r="E38" s="43" t="s">
        <v>287</v>
      </c>
      <c r="F38" s="232"/>
      <c r="G38" s="232"/>
      <c r="H38" s="233"/>
      <c r="I38" s="2"/>
      <c r="J38" s="2"/>
    </row>
    <row r="39" spans="2:15" ht="13.9" x14ac:dyDescent="0.4">
      <c r="B39" s="440"/>
      <c r="C39" s="441"/>
      <c r="D39" s="442"/>
      <c r="E39" s="467"/>
      <c r="F39" s="468"/>
      <c r="G39" s="468"/>
      <c r="H39" s="469"/>
      <c r="I39" s="2"/>
      <c r="J39" s="2"/>
    </row>
    <row r="40" spans="2:15" ht="13.9" x14ac:dyDescent="0.4">
      <c r="B40" s="440"/>
      <c r="C40" s="441"/>
      <c r="D40" s="442"/>
      <c r="E40" s="467"/>
      <c r="F40" s="468"/>
      <c r="G40" s="468"/>
      <c r="H40" s="469"/>
      <c r="I40" s="2"/>
      <c r="J40" s="2"/>
    </row>
    <row r="41" spans="2:15" ht="13.9" x14ac:dyDescent="0.4">
      <c r="B41" s="440"/>
      <c r="C41" s="441"/>
      <c r="D41" s="442"/>
      <c r="E41" s="467"/>
      <c r="F41" s="468"/>
      <c r="G41" s="468"/>
      <c r="H41" s="469"/>
      <c r="I41" s="2"/>
      <c r="J41" s="2"/>
    </row>
    <row r="42" spans="2:15" ht="13.9" x14ac:dyDescent="0.4">
      <c r="B42" s="440"/>
      <c r="C42" s="441"/>
      <c r="D42" s="442"/>
      <c r="E42" s="467"/>
      <c r="F42" s="468"/>
      <c r="G42" s="468"/>
      <c r="H42" s="469"/>
      <c r="I42" s="2"/>
      <c r="J42" s="2"/>
    </row>
    <row r="43" spans="2:15" ht="13.9" x14ac:dyDescent="0.4">
      <c r="B43" s="440"/>
      <c r="C43" s="441"/>
      <c r="D43" s="442"/>
      <c r="E43" s="467"/>
      <c r="F43" s="468"/>
      <c r="G43" s="468"/>
      <c r="H43" s="469"/>
      <c r="I43" s="2"/>
      <c r="J43" s="2"/>
    </row>
    <row r="44" spans="2:15" ht="13.9" x14ac:dyDescent="0.4">
      <c r="B44" s="440"/>
      <c r="C44" s="441"/>
      <c r="D44" s="442"/>
      <c r="E44" s="467"/>
      <c r="F44" s="468"/>
      <c r="G44" s="468"/>
      <c r="H44" s="469"/>
      <c r="I44" s="2"/>
      <c r="J44" s="2"/>
    </row>
    <row r="46" spans="2:15" ht="24.75" customHeight="1" x14ac:dyDescent="0.35"/>
    <row r="47" spans="2:15" ht="24.75" customHeight="1" x14ac:dyDescent="0.35"/>
    <row r="51" ht="24.75" customHeight="1" x14ac:dyDescent="0.35"/>
    <row r="52" ht="24.75" customHeight="1" x14ac:dyDescent="0.35"/>
  </sheetData>
  <mergeCells count="25">
    <mergeCell ref="B44:D44"/>
    <mergeCell ref="E44:H44"/>
    <mergeCell ref="B41:D41"/>
    <mergeCell ref="E41:H41"/>
    <mergeCell ref="B42:D42"/>
    <mergeCell ref="E42:H42"/>
    <mergeCell ref="B43:D43"/>
    <mergeCell ref="E43:H43"/>
    <mergeCell ref="B38:D38"/>
    <mergeCell ref="B39:D39"/>
    <mergeCell ref="E39:H39"/>
    <mergeCell ref="B40:D40"/>
    <mergeCell ref="E40:H40"/>
    <mergeCell ref="B24:B25"/>
    <mergeCell ref="J24:J25"/>
    <mergeCell ref="H24:H25"/>
    <mergeCell ref="P24:P25"/>
    <mergeCell ref="K24:O24"/>
    <mergeCell ref="C24:G24"/>
    <mergeCell ref="K12:O12"/>
    <mergeCell ref="P12:P13"/>
    <mergeCell ref="C12:G12"/>
    <mergeCell ref="B12:B13"/>
    <mergeCell ref="H12:H13"/>
    <mergeCell ref="J12:J13"/>
  </mergeCells>
  <dataValidations count="1">
    <dataValidation allowBlank="1" showErrorMessage="1" sqref="P26:P31 H26:H31 H14:H17 P14:P17" xr:uid="{FBE56E6F-B1D7-4829-AADA-1B2D76E96C72}"/>
  </dataValidations>
  <pageMargins left="0.11811023622047245" right="0.11811023622047245" top="0.19685039370078741" bottom="0.15748031496062992" header="0.31496062992125984" footer="0.31496062992125984"/>
  <pageSetup paperSize="9" scale="38"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 id="{47EFBC24-FF4A-4520-B858-43C48BEECFBC}">
            <xm:f>'1. Key Assumptions &amp; Inputs'!$C$23="Yes"</xm:f>
            <x14:dxf>
              <fill>
                <patternFill>
                  <bgColor rgb="FFFFFF99"/>
                </patternFill>
              </fill>
            </x14:dxf>
          </x14:cfRule>
          <xm:sqref>K26:O30</xm:sqref>
        </x14:conditionalFormatting>
        <x14:conditionalFormatting xmlns:xm="http://schemas.microsoft.com/office/excel/2006/main">
          <x14:cfRule type="expression" priority="2" id="{001B408F-DF06-49CA-96EC-2FE8CC441A7A}">
            <xm:f>'1. Key Assumptions &amp; Inputs'!$C$23="Yes"</xm:f>
            <x14:dxf>
              <fill>
                <patternFill>
                  <bgColor rgb="FFFFFF99"/>
                </patternFill>
              </fill>
            </x14:dxf>
          </x14:cfRule>
          <xm:sqref>C26:G30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93"/>
    <pageSetUpPr fitToPage="1"/>
  </sheetPr>
  <dimension ref="B1:Y127"/>
  <sheetViews>
    <sheetView showGridLines="0" zoomScaleNormal="100" workbookViewId="0">
      <selection activeCell="B1" sqref="B1"/>
    </sheetView>
  </sheetViews>
  <sheetFormatPr defaultRowHeight="13.5" x14ac:dyDescent="0.35"/>
  <cols>
    <col min="1" max="1" width="2.5" style="12" customWidth="1"/>
    <col min="2" max="2" width="35.625" style="12" customWidth="1"/>
    <col min="3" max="9" width="15.625" style="12" customWidth="1"/>
    <col min="10" max="11" width="10.625" style="12" customWidth="1"/>
    <col min="12" max="12" width="10.5" style="12" customWidth="1"/>
    <col min="13" max="17" width="9" style="12"/>
    <col min="18" max="18" width="9" style="12" customWidth="1"/>
    <col min="19" max="16384" width="9" style="12"/>
  </cols>
  <sheetData>
    <row r="1" spans="2:25" s="139" customFormat="1" ht="32.25" customHeight="1" x14ac:dyDescent="0.6">
      <c r="B1" s="110" t="s">
        <v>296</v>
      </c>
    </row>
    <row r="2" spans="2:25" ht="12.75" customHeight="1" x14ac:dyDescent="0.35"/>
    <row r="3" spans="2:25" s="26" customFormat="1" ht="15" x14ac:dyDescent="0.4">
      <c r="B3" s="22" t="s">
        <v>175</v>
      </c>
    </row>
    <row r="4" spans="2:25" s="10" customFormat="1" ht="13.9" x14ac:dyDescent="0.4">
      <c r="B4" s="13"/>
    </row>
    <row r="5" spans="2:25" s="10" customFormat="1" x14ac:dyDescent="0.35">
      <c r="B5" s="2" t="s">
        <v>436</v>
      </c>
    </row>
    <row r="6" spans="2:25" s="10" customFormat="1" x14ac:dyDescent="0.35">
      <c r="B6" s="2" t="s">
        <v>230</v>
      </c>
    </row>
    <row r="7" spans="2:25" s="10" customFormat="1" x14ac:dyDescent="0.35">
      <c r="B7" s="2" t="s">
        <v>231</v>
      </c>
    </row>
    <row r="8" spans="2:25" s="10" customFormat="1" x14ac:dyDescent="0.35">
      <c r="B8" s="2" t="s">
        <v>232</v>
      </c>
    </row>
    <row r="9" spans="2:25" s="10" customFormat="1" x14ac:dyDescent="0.35"/>
    <row r="10" spans="2:25" s="26" customFormat="1" ht="15" x14ac:dyDescent="0.4">
      <c r="B10" s="22" t="s">
        <v>278</v>
      </c>
    </row>
    <row r="11" spans="2:25" s="124" customFormat="1" ht="15" x14ac:dyDescent="0.4">
      <c r="B11" s="125"/>
    </row>
    <row r="12" spans="2:25" s="10" customFormat="1" x14ac:dyDescent="0.35">
      <c r="B12" s="2" t="s">
        <v>281</v>
      </c>
    </row>
    <row r="13" spans="2:25" s="10" customFormat="1" x14ac:dyDescent="0.35">
      <c r="B13" s="2"/>
    </row>
    <row r="14" spans="2:25" s="10" customFormat="1" ht="15" x14ac:dyDescent="0.4">
      <c r="B14" s="300" t="s">
        <v>247</v>
      </c>
      <c r="C14" s="91">
        <f>'1. Key Assumptions &amp; Inputs'!C21</f>
        <v>0</v>
      </c>
      <c r="D14" s="98">
        <f>C14+1</f>
        <v>1</v>
      </c>
      <c r="E14" s="98">
        <f>D14+1</f>
        <v>2</v>
      </c>
      <c r="F14" s="98">
        <f>E14+1</f>
        <v>3</v>
      </c>
      <c r="G14" s="98">
        <f>F14+1</f>
        <v>4</v>
      </c>
      <c r="H14" s="174" t="s">
        <v>285</v>
      </c>
      <c r="J14" s="8"/>
      <c r="K14" s="32"/>
      <c r="L14" s="32"/>
      <c r="M14" s="32"/>
      <c r="N14" s="32"/>
      <c r="O14" s="32"/>
      <c r="P14" s="32"/>
      <c r="Q14" s="32"/>
      <c r="R14" s="8"/>
      <c r="S14" s="32"/>
      <c r="T14" s="32"/>
      <c r="U14" s="32"/>
      <c r="V14" s="32"/>
      <c r="W14" s="32"/>
      <c r="X14" s="32"/>
      <c r="Y14" s="32"/>
    </row>
    <row r="15" spans="2:25" s="10" customFormat="1" ht="15" x14ac:dyDescent="0.4">
      <c r="B15" s="301" t="s">
        <v>382</v>
      </c>
      <c r="C15" s="193">
        <f>(($C$110*$D$110*C78)+($C$111*$D$111*C79)+($C$112*$D$112*C80)+($C$113*$D$113*C81)+($C$114*$D$114*C82))+C69</f>
        <v>0</v>
      </c>
      <c r="D15" s="193">
        <f t="shared" ref="D15:G15" si="0">(($C$110*$D$110*D78)+($C$111*$D$111*D79)+($C$112*$D$112*D80)+($C$113*$D$113*D81)+($C$114*$D$114*D82))+D69</f>
        <v>0</v>
      </c>
      <c r="E15" s="193">
        <f t="shared" si="0"/>
        <v>0</v>
      </c>
      <c r="F15" s="193">
        <f t="shared" si="0"/>
        <v>0</v>
      </c>
      <c r="G15" s="193">
        <f t="shared" si="0"/>
        <v>0</v>
      </c>
      <c r="H15" s="252">
        <f>ROUND(NPV(0.08,D15:G15)+C15,0)</f>
        <v>0</v>
      </c>
      <c r="J15" s="8"/>
      <c r="K15" s="32"/>
      <c r="L15" s="32"/>
      <c r="M15" s="32"/>
      <c r="N15" s="32"/>
      <c r="O15" s="32"/>
      <c r="P15" s="32"/>
      <c r="Q15" s="32"/>
      <c r="R15" s="8"/>
      <c r="S15" s="32"/>
      <c r="T15" s="32"/>
      <c r="U15" s="32"/>
      <c r="V15" s="32"/>
      <c r="W15" s="32"/>
      <c r="X15" s="32"/>
      <c r="Y15" s="32"/>
    </row>
    <row r="16" spans="2:25" s="10" customFormat="1" ht="15" x14ac:dyDescent="0.4">
      <c r="B16" s="1"/>
      <c r="J16" s="8"/>
      <c r="K16" s="32"/>
      <c r="L16" s="32"/>
      <c r="M16" s="32"/>
      <c r="N16" s="32"/>
      <c r="O16" s="32"/>
      <c r="P16" s="32"/>
      <c r="Q16" s="32"/>
      <c r="R16" s="8"/>
      <c r="S16" s="32"/>
      <c r="T16" s="32"/>
      <c r="U16" s="32"/>
      <c r="V16" s="32"/>
      <c r="W16" s="32"/>
      <c r="X16" s="32"/>
      <c r="Y16" s="32"/>
    </row>
    <row r="17" spans="2:16" s="28" customFormat="1" ht="15" x14ac:dyDescent="0.4">
      <c r="B17" s="22" t="s">
        <v>134</v>
      </c>
      <c r="C17" s="27"/>
    </row>
    <row r="18" spans="2:16" s="116" customFormat="1" ht="15" x14ac:dyDescent="0.4">
      <c r="B18" s="125"/>
      <c r="C18" s="151"/>
    </row>
    <row r="19" spans="2:16" x14ac:dyDescent="0.35">
      <c r="B19" s="25" t="s">
        <v>277</v>
      </c>
      <c r="C19" s="40"/>
      <c r="D19" s="40"/>
      <c r="E19" s="40"/>
      <c r="F19" s="40"/>
      <c r="G19" s="40"/>
      <c r="H19" s="40"/>
      <c r="I19" s="40"/>
      <c r="J19" s="40"/>
      <c r="K19" s="40"/>
      <c r="L19" s="40"/>
      <c r="M19" s="40"/>
      <c r="N19" s="40"/>
      <c r="O19" s="40"/>
      <c r="P19" s="40"/>
    </row>
    <row r="20" spans="2:16" s="25" customFormat="1" ht="12.75" x14ac:dyDescent="0.35">
      <c r="B20" s="25" t="s">
        <v>212</v>
      </c>
      <c r="C20" s="163"/>
    </row>
    <row r="21" spans="2:16" s="25" customFormat="1" ht="12.75" x14ac:dyDescent="0.35">
      <c r="C21" s="163"/>
    </row>
    <row r="22" spans="2:16" s="25" customFormat="1" ht="12.75" x14ac:dyDescent="0.35">
      <c r="B22" s="25" t="s">
        <v>325</v>
      </c>
      <c r="C22" s="163"/>
    </row>
    <row r="23" spans="2:16" s="25" customFormat="1" ht="12.75" x14ac:dyDescent="0.35">
      <c r="B23" s="333" t="s">
        <v>326</v>
      </c>
      <c r="C23" s="163"/>
    </row>
    <row r="24" spans="2:16" s="25" customFormat="1" ht="12.75" x14ac:dyDescent="0.35">
      <c r="B24" s="334" t="s">
        <v>324</v>
      </c>
      <c r="C24" s="163"/>
    </row>
    <row r="25" spans="2:16" s="25" customFormat="1" ht="12.75" x14ac:dyDescent="0.35">
      <c r="C25" s="163"/>
    </row>
    <row r="26" spans="2:16" s="25" customFormat="1" ht="12.75" x14ac:dyDescent="0.35">
      <c r="B26" s="25" t="s">
        <v>415</v>
      </c>
      <c r="C26" s="163"/>
    </row>
    <row r="27" spans="2:16" s="25" customFormat="1" ht="12.75" x14ac:dyDescent="0.35">
      <c r="C27" s="163"/>
    </row>
    <row r="28" spans="2:16" s="25" customFormat="1" ht="12.75" x14ac:dyDescent="0.35">
      <c r="B28" s="25" t="s">
        <v>213</v>
      </c>
      <c r="C28" s="163"/>
    </row>
    <row r="29" spans="2:16" s="25" customFormat="1" ht="12.75" x14ac:dyDescent="0.35">
      <c r="B29" s="164" t="s">
        <v>214</v>
      </c>
      <c r="C29" s="163"/>
    </row>
    <row r="30" spans="2:16" s="25" customFormat="1" ht="12.75" x14ac:dyDescent="0.35">
      <c r="B30" s="164"/>
      <c r="C30" s="163"/>
    </row>
    <row r="31" spans="2:16" s="25" customFormat="1" ht="13.15" x14ac:dyDescent="0.4">
      <c r="B31" s="294" t="s">
        <v>418</v>
      </c>
      <c r="C31" s="163"/>
    </row>
    <row r="32" spans="2:16" s="116" customFormat="1" x14ac:dyDescent="0.35">
      <c r="B32" s="25"/>
      <c r="C32" s="151"/>
    </row>
    <row r="33" spans="2:7" s="10" customFormat="1" ht="13.9" x14ac:dyDescent="0.4">
      <c r="B33" s="443" t="s">
        <v>365</v>
      </c>
      <c r="C33" s="477" t="s">
        <v>454</v>
      </c>
      <c r="D33" s="478"/>
      <c r="E33" s="478"/>
      <c r="F33" s="478"/>
      <c r="G33" s="479"/>
    </row>
    <row r="34" spans="2:7" s="10" customFormat="1" ht="13.9" x14ac:dyDescent="0.4">
      <c r="B34" s="444"/>
      <c r="C34" s="226">
        <f>'5. Proposed treatment volume'!C50</f>
        <v>0</v>
      </c>
      <c r="D34" s="226">
        <f>'5. Proposed treatment volume'!D50</f>
        <v>1</v>
      </c>
      <c r="E34" s="226">
        <f>'5. Proposed treatment volume'!E50</f>
        <v>2</v>
      </c>
      <c r="F34" s="226">
        <f>'5. Proposed treatment volume'!F50</f>
        <v>3</v>
      </c>
      <c r="G34" s="226">
        <f>'5. Proposed treatment volume'!G50</f>
        <v>4</v>
      </c>
    </row>
    <row r="35" spans="2:7" s="10" customFormat="1" x14ac:dyDescent="0.35">
      <c r="B35" s="160" t="str">
        <f>IF('1. Key Assumptions &amp; Inputs'!B38&lt;&gt;"",'1. Key Assumptions &amp; Inputs'!B38,"")</f>
        <v xml:space="preserve"> (®)</v>
      </c>
      <c r="C35" s="227" t="str">
        <f>'5. Proposed treatment volume'!C17</f>
        <v/>
      </c>
      <c r="D35" s="227" t="str">
        <f>'5. Proposed treatment volume'!D17</f>
        <v/>
      </c>
      <c r="E35" s="227" t="str">
        <f>'5. Proposed treatment volume'!E17</f>
        <v/>
      </c>
      <c r="F35" s="227" t="str">
        <f>'5. Proposed treatment volume'!F17</f>
        <v/>
      </c>
      <c r="G35" s="227" t="str">
        <f>'5. Proposed treatment volume'!G17</f>
        <v/>
      </c>
    </row>
    <row r="36" spans="2:7" s="10" customFormat="1" x14ac:dyDescent="0.35">
      <c r="B36" s="160" t="str">
        <f>IF('1. Key Assumptions &amp; Inputs'!B39&lt;&gt;"",'1. Key Assumptions &amp; Inputs'!B39,"")</f>
        <v/>
      </c>
      <c r="C36" s="227" t="str">
        <f>'5. Proposed treatment volume'!C18</f>
        <v/>
      </c>
      <c r="D36" s="227" t="str">
        <f>'5. Proposed treatment volume'!D18</f>
        <v/>
      </c>
      <c r="E36" s="227" t="str">
        <f>'5. Proposed treatment volume'!E18</f>
        <v/>
      </c>
      <c r="F36" s="227" t="str">
        <f>'5. Proposed treatment volume'!F18</f>
        <v/>
      </c>
      <c r="G36" s="227" t="str">
        <f>'5. Proposed treatment volume'!G18</f>
        <v/>
      </c>
    </row>
    <row r="37" spans="2:7" s="10" customFormat="1" x14ac:dyDescent="0.35">
      <c r="B37" s="160" t="str">
        <f>IF('1. Key Assumptions &amp; Inputs'!B40&lt;&gt;"",'1. Key Assumptions &amp; Inputs'!B40,"")</f>
        <v/>
      </c>
      <c r="C37" s="227" t="str">
        <f>'5. Proposed treatment volume'!C19</f>
        <v/>
      </c>
      <c r="D37" s="227" t="str">
        <f>'5. Proposed treatment volume'!D19</f>
        <v/>
      </c>
      <c r="E37" s="227" t="str">
        <f>'5. Proposed treatment volume'!E19</f>
        <v/>
      </c>
      <c r="F37" s="227" t="str">
        <f>'5. Proposed treatment volume'!F19</f>
        <v/>
      </c>
      <c r="G37" s="227" t="str">
        <f>'5. Proposed treatment volume'!G19</f>
        <v/>
      </c>
    </row>
    <row r="38" spans="2:7" s="10" customFormat="1" x14ac:dyDescent="0.35">
      <c r="B38" s="160" t="str">
        <f>IF('1. Key Assumptions &amp; Inputs'!B41&lt;&gt;"",'1. Key Assumptions &amp; Inputs'!B41,"")</f>
        <v/>
      </c>
      <c r="C38" s="227" t="str">
        <f>'5. Proposed treatment volume'!C20</f>
        <v/>
      </c>
      <c r="D38" s="227" t="str">
        <f>'5. Proposed treatment volume'!D20</f>
        <v/>
      </c>
      <c r="E38" s="227" t="str">
        <f>'5. Proposed treatment volume'!E20</f>
        <v/>
      </c>
      <c r="F38" s="227" t="str">
        <f>'5. Proposed treatment volume'!F20</f>
        <v/>
      </c>
      <c r="G38" s="227" t="str">
        <f>'5. Proposed treatment volume'!G20</f>
        <v/>
      </c>
    </row>
    <row r="39" spans="2:7" s="10" customFormat="1" x14ac:dyDescent="0.35">
      <c r="B39" s="160" t="str">
        <f>IF('1. Key Assumptions &amp; Inputs'!B42&lt;&gt;"",'1. Key Assumptions &amp; Inputs'!B42,"")</f>
        <v/>
      </c>
      <c r="C39" s="227" t="str">
        <f>'5. Proposed treatment volume'!C21</f>
        <v/>
      </c>
      <c r="D39" s="227" t="str">
        <f>'5. Proposed treatment volume'!D21</f>
        <v/>
      </c>
      <c r="E39" s="227" t="str">
        <f>'5. Proposed treatment volume'!E21</f>
        <v/>
      </c>
      <c r="F39" s="227" t="str">
        <f>'5. Proposed treatment volume'!F21</f>
        <v/>
      </c>
      <c r="G39" s="227" t="str">
        <f>'5. Proposed treatment volume'!G21</f>
        <v/>
      </c>
    </row>
    <row r="40" spans="2:7" s="10" customFormat="1" ht="13.9" x14ac:dyDescent="0.4">
      <c r="B40" s="158" t="str">
        <f>'5. Proposed treatment volume'!B56</f>
        <v>AGGREGATE VOLUMES</v>
      </c>
      <c r="C40" s="389">
        <f>'5. Proposed treatment volume'!C22</f>
        <v>0</v>
      </c>
      <c r="D40" s="389">
        <f>'5. Proposed treatment volume'!D22</f>
        <v>0</v>
      </c>
      <c r="E40" s="389">
        <f>'5. Proposed treatment volume'!E22</f>
        <v>0</v>
      </c>
      <c r="F40" s="389">
        <f>'5. Proposed treatment volume'!F22</f>
        <v>0</v>
      </c>
      <c r="G40" s="389">
        <f>'5. Proposed treatment volume'!G22</f>
        <v>0</v>
      </c>
    </row>
    <row r="41" spans="2:7" s="124" customFormat="1" ht="13.9" x14ac:dyDescent="0.4">
      <c r="B41" s="161"/>
      <c r="C41" s="56"/>
      <c r="D41" s="56"/>
      <c r="E41" s="56"/>
      <c r="F41" s="56"/>
      <c r="G41" s="56"/>
    </row>
    <row r="42" spans="2:7" s="10" customFormat="1" ht="13.9" x14ac:dyDescent="0.4">
      <c r="B42" s="443" t="s">
        <v>365</v>
      </c>
      <c r="C42" s="480" t="s">
        <v>210</v>
      </c>
      <c r="D42" s="481"/>
      <c r="E42" s="481"/>
      <c r="F42" s="481"/>
      <c r="G42" s="482"/>
    </row>
    <row r="43" spans="2:7" s="10" customFormat="1" ht="13.9" x14ac:dyDescent="0.4">
      <c r="B43" s="444"/>
      <c r="C43" s="174">
        <f>C34</f>
        <v>0</v>
      </c>
      <c r="D43" s="174">
        <f>D34</f>
        <v>1</v>
      </c>
      <c r="E43" s="174">
        <f>E34</f>
        <v>2</v>
      </c>
      <c r="F43" s="174">
        <f>F34</f>
        <v>3</v>
      </c>
      <c r="G43" s="174">
        <f>G34</f>
        <v>4</v>
      </c>
    </row>
    <row r="44" spans="2:7" s="10" customFormat="1" x14ac:dyDescent="0.35">
      <c r="B44" s="160" t="str">
        <f>IF('1. Key Assumptions &amp; Inputs'!B38&lt;&gt;"",'1. Key Assumptions &amp; Inputs'!B38,"")</f>
        <v xml:space="preserve"> (®)</v>
      </c>
      <c r="C44" s="302"/>
      <c r="D44" s="302"/>
      <c r="E44" s="302"/>
      <c r="F44" s="302"/>
      <c r="G44" s="302"/>
    </row>
    <row r="45" spans="2:7" s="10" customFormat="1" x14ac:dyDescent="0.35">
      <c r="B45" s="160" t="str">
        <f>IF('1. Key Assumptions &amp; Inputs'!B39&lt;&gt;"",'1. Key Assumptions &amp; Inputs'!B39,"")</f>
        <v/>
      </c>
      <c r="C45" s="302"/>
      <c r="D45" s="302"/>
      <c r="E45" s="302"/>
      <c r="F45" s="302"/>
      <c r="G45" s="302"/>
    </row>
    <row r="46" spans="2:7" s="10" customFormat="1" x14ac:dyDescent="0.35">
      <c r="B46" s="160" t="str">
        <f>IF('1. Key Assumptions &amp; Inputs'!B40&lt;&gt;"",'1. Key Assumptions &amp; Inputs'!B40,"")</f>
        <v/>
      </c>
      <c r="C46" s="302"/>
      <c r="D46" s="302"/>
      <c r="E46" s="302"/>
      <c r="F46" s="302"/>
      <c r="G46" s="302"/>
    </row>
    <row r="47" spans="2:7" s="10" customFormat="1" x14ac:dyDescent="0.35">
      <c r="B47" s="160" t="str">
        <f>IF('1. Key Assumptions &amp; Inputs'!B41&lt;&gt;"",'1. Key Assumptions &amp; Inputs'!B41,"")</f>
        <v/>
      </c>
      <c r="C47" s="302"/>
      <c r="D47" s="302"/>
      <c r="E47" s="302"/>
      <c r="F47" s="302"/>
      <c r="G47" s="302"/>
    </row>
    <row r="48" spans="2:7" s="10" customFormat="1" x14ac:dyDescent="0.35">
      <c r="B48" s="160" t="str">
        <f>IF('1. Key Assumptions &amp; Inputs'!B42&lt;&gt;"",'1. Key Assumptions &amp; Inputs'!B42,"")</f>
        <v/>
      </c>
      <c r="C48" s="302"/>
      <c r="D48" s="302"/>
      <c r="E48" s="302"/>
      <c r="F48" s="302"/>
      <c r="G48" s="302"/>
    </row>
    <row r="49" spans="2:7" s="10" customFormat="1" ht="13.9" x14ac:dyDescent="0.4">
      <c r="B49" s="158" t="s">
        <v>211</v>
      </c>
      <c r="C49" s="260">
        <f>SUM(C44:C48)</f>
        <v>0</v>
      </c>
      <c r="D49" s="260">
        <f t="shared" ref="D49:G49" si="1">SUM(D44:D48)</f>
        <v>0</v>
      </c>
      <c r="E49" s="260">
        <f t="shared" si="1"/>
        <v>0</v>
      </c>
      <c r="F49" s="260">
        <f t="shared" si="1"/>
        <v>0</v>
      </c>
      <c r="G49" s="260">
        <f t="shared" si="1"/>
        <v>0</v>
      </c>
    </row>
    <row r="50" spans="2:7" s="124" customFormat="1" ht="13.9" x14ac:dyDescent="0.4">
      <c r="B50" s="161"/>
      <c r="C50" s="396"/>
      <c r="D50" s="396"/>
      <c r="E50" s="396"/>
      <c r="F50" s="396"/>
      <c r="G50" s="396"/>
    </row>
    <row r="51" spans="2:7" s="10" customFormat="1" ht="13.9" x14ac:dyDescent="0.4">
      <c r="B51" s="443" t="s">
        <v>365</v>
      </c>
      <c r="C51" s="477" t="s">
        <v>462</v>
      </c>
      <c r="D51" s="478"/>
      <c r="E51" s="478"/>
      <c r="F51" s="478"/>
      <c r="G51" s="479"/>
    </row>
    <row r="52" spans="2:7" s="10" customFormat="1" ht="13.9" x14ac:dyDescent="0.4">
      <c r="B52" s="444"/>
      <c r="C52" s="226">
        <f>'5. Proposed treatment volume'!C68</f>
        <v>0</v>
      </c>
      <c r="D52" s="226">
        <f>'5. Proposed treatment volume'!D68</f>
        <v>1</v>
      </c>
      <c r="E52" s="226">
        <f>'5. Proposed treatment volume'!E68</f>
        <v>2</v>
      </c>
      <c r="F52" s="226">
        <f>'5. Proposed treatment volume'!F68</f>
        <v>3</v>
      </c>
      <c r="G52" s="226">
        <f>'5. Proposed treatment volume'!G68</f>
        <v>4</v>
      </c>
    </row>
    <row r="53" spans="2:7" s="10" customFormat="1" x14ac:dyDescent="0.35">
      <c r="B53" s="397" t="str">
        <f>'4. Prescriptions - Market Share'!C35</f>
        <v/>
      </c>
      <c r="C53" s="397" t="str">
        <f>'4. Prescriptions - Market Share'!C42</f>
        <v/>
      </c>
      <c r="D53" s="397" t="str">
        <f>'4. Prescriptions - Market Share'!D42</f>
        <v/>
      </c>
      <c r="E53" s="397" t="str">
        <f>'4. Prescriptions - Market Share'!E42</f>
        <v/>
      </c>
      <c r="F53" s="397" t="str">
        <f>'4. Prescriptions - Market Share'!F42</f>
        <v/>
      </c>
      <c r="G53" s="397" t="str">
        <f>'4. Prescriptions - Market Share'!G42</f>
        <v/>
      </c>
    </row>
    <row r="54" spans="2:7" s="10" customFormat="1" x14ac:dyDescent="0.35">
      <c r="B54" s="397" t="str">
        <f>'4. Prescriptions - Market Share'!C46</f>
        <v/>
      </c>
      <c r="C54" s="397" t="str">
        <f>'4. Prescriptions - Market Share'!C53</f>
        <v/>
      </c>
      <c r="D54" s="397" t="str">
        <f>'4. Prescriptions - Market Share'!D53</f>
        <v/>
      </c>
      <c r="E54" s="397" t="str">
        <f>'4. Prescriptions - Market Share'!E53</f>
        <v/>
      </c>
      <c r="F54" s="397" t="str">
        <f>'4. Prescriptions - Market Share'!F53</f>
        <v/>
      </c>
      <c r="G54" s="397" t="str">
        <f>'4. Prescriptions - Market Share'!G53</f>
        <v/>
      </c>
    </row>
    <row r="55" spans="2:7" s="10" customFormat="1" x14ac:dyDescent="0.35">
      <c r="B55" s="397" t="str">
        <f>'4. Prescriptions - Market Share'!C57</f>
        <v/>
      </c>
      <c r="C55" s="397" t="str">
        <f>'4. Prescriptions - Market Share'!C64</f>
        <v/>
      </c>
      <c r="D55" s="397" t="str">
        <f>'4. Prescriptions - Market Share'!D64</f>
        <v/>
      </c>
      <c r="E55" s="397" t="str">
        <f>'4. Prescriptions - Market Share'!E64</f>
        <v/>
      </c>
      <c r="F55" s="397" t="str">
        <f>'4. Prescriptions - Market Share'!F64</f>
        <v/>
      </c>
      <c r="G55" s="397" t="str">
        <f>'4. Prescriptions - Market Share'!G64</f>
        <v/>
      </c>
    </row>
    <row r="56" spans="2:7" s="10" customFormat="1" x14ac:dyDescent="0.35">
      <c r="B56" s="397" t="str">
        <f>'4. Prescriptions - Market Share'!C68</f>
        <v/>
      </c>
      <c r="C56" s="397" t="str">
        <f>'4. Prescriptions - Market Share'!C75</f>
        <v/>
      </c>
      <c r="D56" s="397" t="str">
        <f>'4. Prescriptions - Market Share'!D75</f>
        <v/>
      </c>
      <c r="E56" s="397" t="str">
        <f>'4. Prescriptions - Market Share'!E75</f>
        <v/>
      </c>
      <c r="F56" s="397" t="str">
        <f>'4. Prescriptions - Market Share'!F75</f>
        <v/>
      </c>
      <c r="G56" s="397" t="str">
        <f>'4. Prescriptions - Market Share'!G75</f>
        <v/>
      </c>
    </row>
    <row r="57" spans="2:7" s="10" customFormat="1" x14ac:dyDescent="0.35">
      <c r="B57" s="397" t="str">
        <f>'4. Prescriptions - Market Share'!C79</f>
        <v/>
      </c>
      <c r="C57" s="397" t="str">
        <f>'4. Prescriptions - Market Share'!C86</f>
        <v/>
      </c>
      <c r="D57" s="397" t="str">
        <f>'4. Prescriptions - Market Share'!D86</f>
        <v/>
      </c>
      <c r="E57" s="397" t="str">
        <f>'4. Prescriptions - Market Share'!E86</f>
        <v/>
      </c>
      <c r="F57" s="397" t="str">
        <f>'4. Prescriptions - Market Share'!F86</f>
        <v/>
      </c>
      <c r="G57" s="397" t="str">
        <f>'4. Prescriptions - Market Share'!G86</f>
        <v/>
      </c>
    </row>
    <row r="58" spans="2:7" s="10" customFormat="1" x14ac:dyDescent="0.35"/>
    <row r="59" spans="2:7" s="10" customFormat="1" ht="13.9" x14ac:dyDescent="0.4">
      <c r="B59" s="443" t="s">
        <v>365</v>
      </c>
      <c r="C59" s="480" t="s">
        <v>463</v>
      </c>
      <c r="D59" s="481"/>
      <c r="E59" s="481"/>
      <c r="F59" s="481"/>
      <c r="G59" s="482"/>
    </row>
    <row r="60" spans="2:7" s="10" customFormat="1" ht="13.9" x14ac:dyDescent="0.4">
      <c r="B60" s="444"/>
      <c r="C60" s="226">
        <f>C52</f>
        <v>0</v>
      </c>
      <c r="D60" s="226">
        <f t="shared" ref="D60:G60" si="2">D52</f>
        <v>1</v>
      </c>
      <c r="E60" s="226">
        <f t="shared" si="2"/>
        <v>2</v>
      </c>
      <c r="F60" s="226">
        <f t="shared" si="2"/>
        <v>3</v>
      </c>
      <c r="G60" s="226">
        <f t="shared" si="2"/>
        <v>4</v>
      </c>
    </row>
    <row r="61" spans="2:7" s="10" customFormat="1" x14ac:dyDescent="0.35">
      <c r="B61" s="160" t="str">
        <f>B53</f>
        <v/>
      </c>
      <c r="C61" s="302"/>
      <c r="D61" s="302"/>
      <c r="E61" s="302"/>
      <c r="F61" s="302"/>
      <c r="G61" s="302"/>
    </row>
    <row r="62" spans="2:7" s="10" customFormat="1" x14ac:dyDescent="0.35">
      <c r="B62" s="160" t="str">
        <f t="shared" ref="B62:B65" si="3">B54</f>
        <v/>
      </c>
      <c r="C62" s="302"/>
      <c r="D62" s="302"/>
      <c r="E62" s="302"/>
      <c r="F62" s="302"/>
      <c r="G62" s="302"/>
    </row>
    <row r="63" spans="2:7" s="10" customFormat="1" x14ac:dyDescent="0.35">
      <c r="B63" s="160" t="str">
        <f t="shared" si="3"/>
        <v/>
      </c>
      <c r="C63" s="302"/>
      <c r="D63" s="302"/>
      <c r="E63" s="302"/>
      <c r="F63" s="302"/>
      <c r="G63" s="302"/>
    </row>
    <row r="64" spans="2:7" s="10" customFormat="1" x14ac:dyDescent="0.35">
      <c r="B64" s="160" t="str">
        <f t="shared" si="3"/>
        <v/>
      </c>
      <c r="C64" s="302"/>
      <c r="D64" s="302"/>
      <c r="E64" s="302"/>
      <c r="F64" s="302"/>
      <c r="G64" s="302"/>
    </row>
    <row r="65" spans="2:21" s="10" customFormat="1" x14ac:dyDescent="0.35">
      <c r="B65" s="160" t="str">
        <f t="shared" si="3"/>
        <v/>
      </c>
      <c r="C65" s="302"/>
      <c r="D65" s="302"/>
      <c r="E65" s="302"/>
      <c r="F65" s="302"/>
      <c r="G65" s="302"/>
    </row>
    <row r="66" spans="2:21" s="10" customFormat="1" ht="13.9" x14ac:dyDescent="0.4">
      <c r="B66" s="395" t="s">
        <v>211</v>
      </c>
      <c r="C66" s="260">
        <f>SUM(C61:C65)</f>
        <v>0</v>
      </c>
      <c r="D66" s="260">
        <f t="shared" ref="D66:G66" si="4">SUM(D61:D65)</f>
        <v>0</v>
      </c>
      <c r="E66" s="260">
        <f t="shared" si="4"/>
        <v>0</v>
      </c>
      <c r="F66" s="260">
        <f t="shared" si="4"/>
        <v>0</v>
      </c>
      <c r="G66" s="260">
        <f t="shared" si="4"/>
        <v>0</v>
      </c>
    </row>
    <row r="67" spans="2:21" s="124" customFormat="1" ht="13.9" x14ac:dyDescent="0.4">
      <c r="B67" s="161"/>
      <c r="C67" s="396"/>
      <c r="D67" s="396"/>
      <c r="E67" s="396"/>
      <c r="F67" s="396"/>
      <c r="G67" s="396"/>
    </row>
    <row r="68" spans="2:21" s="10" customFormat="1" x14ac:dyDescent="0.35">
      <c r="B68" s="210" t="s">
        <v>247</v>
      </c>
      <c r="C68" s="153">
        <f>'1. Key Assumptions &amp; Inputs'!C21</f>
        <v>0</v>
      </c>
      <c r="D68" s="153">
        <f>C68+1</f>
        <v>1</v>
      </c>
      <c r="E68" s="153">
        <f>D68+1</f>
        <v>2</v>
      </c>
      <c r="F68" s="153">
        <f>E68+1</f>
        <v>3</v>
      </c>
      <c r="G68" s="153">
        <f>F68+1</f>
        <v>4</v>
      </c>
    </row>
    <row r="69" spans="2:21" s="10" customFormat="1" x14ac:dyDescent="0.35">
      <c r="B69" s="330" t="s">
        <v>464</v>
      </c>
      <c r="C69" s="398">
        <f>C49-C66</f>
        <v>0</v>
      </c>
      <c r="D69" s="398">
        <f>D49-D66</f>
        <v>0</v>
      </c>
      <c r="E69" s="398">
        <f>E49-E66</f>
        <v>0</v>
      </c>
      <c r="F69" s="398">
        <f>F49-F66</f>
        <v>0</v>
      </c>
      <c r="G69" s="398">
        <f>G49-G66</f>
        <v>0</v>
      </c>
    </row>
    <row r="70" spans="2:21" s="10" customFormat="1" x14ac:dyDescent="0.35"/>
    <row r="71" spans="2:21" s="26" customFormat="1" ht="15" x14ac:dyDescent="0.4">
      <c r="B71" s="22" t="s">
        <v>385</v>
      </c>
    </row>
    <row r="72" spans="2:21" s="10" customFormat="1" ht="15" x14ac:dyDescent="0.4">
      <c r="B72" s="1"/>
    </row>
    <row r="73" spans="2:21" s="10" customFormat="1" x14ac:dyDescent="0.35">
      <c r="B73" s="2" t="s">
        <v>412</v>
      </c>
    </row>
    <row r="74" spans="2:21" x14ac:dyDescent="0.35">
      <c r="B74" s="2" t="s">
        <v>279</v>
      </c>
      <c r="C74" s="14"/>
    </row>
    <row r="75" spans="2:21" x14ac:dyDescent="0.35">
      <c r="B75" s="2" t="s">
        <v>384</v>
      </c>
      <c r="C75" s="14"/>
    </row>
    <row r="76" spans="2:21" x14ac:dyDescent="0.35">
      <c r="B76" s="2"/>
      <c r="C76" s="14"/>
    </row>
    <row r="77" spans="2:21" s="10" customFormat="1" ht="13.9" x14ac:dyDescent="0.4">
      <c r="B77" s="210" t="s">
        <v>383</v>
      </c>
      <c r="C77" s="91">
        <f>'1. Key Assumptions &amp; Inputs'!C21</f>
        <v>0</v>
      </c>
      <c r="D77" s="91">
        <f>C77+1</f>
        <v>1</v>
      </c>
      <c r="E77" s="91">
        <f>D77+1</f>
        <v>2</v>
      </c>
      <c r="F77" s="91">
        <f>E77+1</f>
        <v>3</v>
      </c>
      <c r="G77" s="91">
        <f>F77+1</f>
        <v>4</v>
      </c>
      <c r="H77" s="75"/>
      <c r="I77" s="75"/>
      <c r="J77" s="75"/>
      <c r="K77" s="75"/>
      <c r="L77" s="75"/>
      <c r="M77" s="32"/>
      <c r="N77" s="77"/>
      <c r="O77" s="75"/>
      <c r="P77" s="75"/>
      <c r="Q77" s="75"/>
      <c r="R77" s="75"/>
      <c r="S77" s="75"/>
      <c r="T77" s="75"/>
      <c r="U77" s="32"/>
    </row>
    <row r="78" spans="2:21" s="10" customFormat="1" ht="13.9" x14ac:dyDescent="0.4">
      <c r="B78" s="330"/>
      <c r="C78" s="207"/>
      <c r="D78" s="207"/>
      <c r="E78" s="207"/>
      <c r="F78" s="207"/>
      <c r="G78" s="207"/>
      <c r="H78" s="76"/>
      <c r="I78" s="76"/>
      <c r="J78" s="76"/>
      <c r="K78" s="76"/>
      <c r="L78" s="76"/>
      <c r="M78" s="32"/>
      <c r="N78" s="78"/>
      <c r="O78" s="76"/>
      <c r="P78" s="76"/>
      <c r="Q78" s="76"/>
      <c r="R78" s="76"/>
      <c r="S78" s="76"/>
      <c r="T78" s="76"/>
      <c r="U78" s="32"/>
    </row>
    <row r="79" spans="2:21" s="10" customFormat="1" x14ac:dyDescent="0.35">
      <c r="B79" s="330"/>
      <c r="C79" s="207"/>
      <c r="D79" s="207"/>
      <c r="E79" s="207"/>
      <c r="F79" s="207"/>
      <c r="G79" s="207"/>
      <c r="H79" s="76"/>
      <c r="I79" s="76"/>
      <c r="J79" s="76"/>
      <c r="K79" s="76"/>
      <c r="L79" s="76"/>
      <c r="M79" s="32"/>
      <c r="N79" s="79"/>
      <c r="O79" s="76"/>
      <c r="P79" s="76"/>
      <c r="Q79" s="76"/>
      <c r="R79" s="76"/>
      <c r="S79" s="76"/>
      <c r="T79" s="76"/>
      <c r="U79" s="32"/>
    </row>
    <row r="80" spans="2:21" s="10" customFormat="1" x14ac:dyDescent="0.35">
      <c r="B80" s="330"/>
      <c r="C80" s="207"/>
      <c r="D80" s="207"/>
      <c r="E80" s="207"/>
      <c r="F80" s="207"/>
      <c r="G80" s="207"/>
      <c r="H80" s="76"/>
      <c r="I80" s="76"/>
      <c r="J80" s="76"/>
      <c r="K80" s="76"/>
      <c r="L80" s="76"/>
      <c r="M80" s="32"/>
      <c r="N80" s="79"/>
      <c r="O80" s="76"/>
      <c r="P80" s="76"/>
      <c r="Q80" s="76"/>
      <c r="R80" s="76"/>
      <c r="S80" s="76"/>
      <c r="T80" s="76"/>
      <c r="U80" s="32"/>
    </row>
    <row r="81" spans="2:25" s="10" customFormat="1" x14ac:dyDescent="0.35">
      <c r="B81" s="330"/>
      <c r="C81" s="207"/>
      <c r="D81" s="207"/>
      <c r="E81" s="207"/>
      <c r="F81" s="207"/>
      <c r="G81" s="207"/>
      <c r="H81" s="76"/>
      <c r="I81" s="76"/>
      <c r="J81" s="76"/>
      <c r="K81" s="76"/>
      <c r="L81" s="76"/>
      <c r="M81" s="32"/>
      <c r="N81" s="79"/>
      <c r="O81" s="76"/>
      <c r="P81" s="76"/>
      <c r="Q81" s="76"/>
      <c r="R81" s="76"/>
      <c r="S81" s="76"/>
      <c r="T81" s="76"/>
      <c r="U81" s="32"/>
    </row>
    <row r="82" spans="2:25" s="10" customFormat="1" ht="12.75" customHeight="1" x14ac:dyDescent="0.35">
      <c r="B82" s="330"/>
      <c r="C82" s="207"/>
      <c r="D82" s="207"/>
      <c r="E82" s="207"/>
      <c r="F82" s="207"/>
      <c r="G82" s="207"/>
      <c r="H82" s="76"/>
      <c r="I82" s="76"/>
      <c r="J82" s="76"/>
      <c r="K82" s="76"/>
      <c r="L82" s="76"/>
      <c r="M82" s="32"/>
      <c r="N82" s="79"/>
      <c r="O82" s="76"/>
      <c r="P82" s="76"/>
      <c r="Q82" s="76"/>
      <c r="R82" s="76"/>
      <c r="S82" s="76"/>
      <c r="T82" s="76"/>
      <c r="U82" s="32"/>
    </row>
    <row r="83" spans="2:25" s="10" customFormat="1" ht="15" x14ac:dyDescent="0.4">
      <c r="B83" s="1"/>
      <c r="J83" s="8"/>
      <c r="K83" s="32"/>
      <c r="L83" s="32"/>
      <c r="M83" s="32"/>
      <c r="N83" s="32"/>
      <c r="O83" s="32"/>
      <c r="P83" s="32"/>
      <c r="Q83" s="32"/>
      <c r="R83" s="8"/>
      <c r="S83" s="32"/>
      <c r="T83" s="32"/>
      <c r="U83" s="32"/>
      <c r="V83" s="32"/>
      <c r="W83" s="32"/>
      <c r="X83" s="32"/>
      <c r="Y83" s="32"/>
    </row>
    <row r="84" spans="2:25" s="30" customFormat="1" ht="15" x14ac:dyDescent="0.4">
      <c r="B84" s="22" t="s">
        <v>168</v>
      </c>
    </row>
    <row r="85" spans="2:25" s="2" customFormat="1" ht="12.75" x14ac:dyDescent="0.35"/>
    <row r="86" spans="2:25" s="2" customFormat="1" ht="12.75" x14ac:dyDescent="0.35">
      <c r="B86" s="2" t="s">
        <v>166</v>
      </c>
    </row>
    <row r="87" spans="2:25" s="2" customFormat="1" ht="12.75" x14ac:dyDescent="0.35">
      <c r="B87" s="2" t="s">
        <v>280</v>
      </c>
    </row>
    <row r="88" spans="2:25" s="2" customFormat="1" ht="13.15" thickBot="1" x14ac:dyDescent="0.4"/>
    <row r="89" spans="2:25" ht="28.5" customHeight="1" thickBot="1" x14ac:dyDescent="0.4">
      <c r="B89" s="167" t="s">
        <v>136</v>
      </c>
      <c r="C89" s="503" t="s">
        <v>137</v>
      </c>
      <c r="D89" s="503"/>
      <c r="E89" s="503" t="s">
        <v>138</v>
      </c>
      <c r="F89" s="504"/>
      <c r="G89" s="29"/>
      <c r="H89" s="29"/>
      <c r="I89" s="29"/>
      <c r="J89" s="29"/>
      <c r="K89" s="29"/>
      <c r="L89" s="29"/>
      <c r="M89" s="29"/>
      <c r="N89" s="29"/>
      <c r="O89" s="29"/>
      <c r="P89" s="29"/>
      <c r="Q89" s="29"/>
      <c r="R89" s="29"/>
      <c r="S89" s="29"/>
      <c r="T89" s="29"/>
      <c r="U89" s="29"/>
    </row>
    <row r="90" spans="2:25" ht="25.5" customHeight="1" x14ac:dyDescent="0.35">
      <c r="B90" s="483" t="s">
        <v>139</v>
      </c>
      <c r="C90" s="488" t="s">
        <v>140</v>
      </c>
      <c r="D90" s="488"/>
      <c r="E90" s="488" t="s">
        <v>143</v>
      </c>
      <c r="F90" s="500"/>
      <c r="G90" s="29"/>
      <c r="H90" s="29"/>
      <c r="I90" s="29"/>
      <c r="J90" s="29"/>
      <c r="K90" s="29"/>
      <c r="L90" s="29"/>
      <c r="M90" s="29"/>
      <c r="N90" s="29"/>
      <c r="O90" s="29"/>
      <c r="P90" s="29"/>
      <c r="Q90" s="29"/>
      <c r="R90" s="29"/>
      <c r="S90" s="29"/>
      <c r="T90" s="29"/>
      <c r="U90" s="29"/>
    </row>
    <row r="91" spans="2:25" ht="24" customHeight="1" x14ac:dyDescent="0.35">
      <c r="B91" s="484"/>
      <c r="C91" s="486" t="s">
        <v>141</v>
      </c>
      <c r="D91" s="486"/>
      <c r="E91" s="486" t="s">
        <v>144</v>
      </c>
      <c r="F91" s="501"/>
      <c r="G91" s="29"/>
      <c r="H91" s="29"/>
      <c r="I91" s="29"/>
      <c r="J91" s="29"/>
      <c r="K91" s="29"/>
      <c r="L91" s="29"/>
      <c r="M91" s="29"/>
      <c r="N91" s="29"/>
      <c r="O91" s="29"/>
      <c r="P91" s="29"/>
      <c r="Q91" s="29"/>
      <c r="R91" s="29"/>
      <c r="S91" s="29"/>
      <c r="T91" s="29"/>
      <c r="U91" s="29"/>
    </row>
    <row r="92" spans="2:25" ht="24.75" customHeight="1" thickBot="1" x14ac:dyDescent="0.4">
      <c r="B92" s="485"/>
      <c r="C92" s="487" t="s">
        <v>142</v>
      </c>
      <c r="D92" s="487"/>
      <c r="E92" s="487" t="s">
        <v>145</v>
      </c>
      <c r="F92" s="502"/>
      <c r="G92" s="29"/>
      <c r="H92" s="29"/>
      <c r="I92" s="29"/>
      <c r="J92" s="29"/>
      <c r="K92" s="29"/>
      <c r="L92" s="29"/>
      <c r="M92" s="29"/>
      <c r="N92" s="29"/>
      <c r="O92" s="29"/>
      <c r="P92" s="29"/>
      <c r="Q92" s="29"/>
      <c r="R92" s="29"/>
      <c r="S92" s="29"/>
      <c r="T92" s="29"/>
      <c r="U92" s="29"/>
    </row>
    <row r="93" spans="2:25" ht="24" customHeight="1" x14ac:dyDescent="0.35">
      <c r="B93" s="483" t="s">
        <v>146</v>
      </c>
      <c r="C93" s="488" t="s">
        <v>147</v>
      </c>
      <c r="D93" s="488"/>
      <c r="E93" s="492" t="s">
        <v>150</v>
      </c>
      <c r="F93" s="493"/>
      <c r="G93" s="29"/>
      <c r="H93" s="29"/>
      <c r="I93" s="29"/>
      <c r="J93" s="29"/>
      <c r="K93" s="29"/>
      <c r="L93" s="29"/>
      <c r="M93" s="29"/>
      <c r="N93" s="29"/>
      <c r="O93" s="29"/>
      <c r="P93" s="29"/>
      <c r="Q93" s="29"/>
      <c r="R93" s="29"/>
      <c r="S93" s="29"/>
      <c r="T93" s="29"/>
      <c r="U93" s="29"/>
    </row>
    <row r="94" spans="2:25" ht="25.5" customHeight="1" x14ac:dyDescent="0.35">
      <c r="B94" s="484"/>
      <c r="C94" s="486" t="s">
        <v>148</v>
      </c>
      <c r="D94" s="486"/>
      <c r="E94" s="494"/>
      <c r="F94" s="495"/>
      <c r="G94" s="29"/>
      <c r="H94" s="29"/>
      <c r="I94" s="29"/>
      <c r="J94" s="29"/>
      <c r="K94" s="29"/>
      <c r="L94" s="29"/>
      <c r="M94" s="29"/>
      <c r="N94" s="29"/>
      <c r="O94" s="29"/>
      <c r="P94" s="29"/>
      <c r="Q94" s="29"/>
      <c r="R94" s="29"/>
      <c r="S94" s="29"/>
      <c r="T94" s="29"/>
      <c r="U94" s="29"/>
    </row>
    <row r="95" spans="2:25" ht="13.9" thickBot="1" x14ac:dyDescent="0.4">
      <c r="B95" s="485"/>
      <c r="C95" s="487" t="s">
        <v>149</v>
      </c>
      <c r="D95" s="487"/>
      <c r="E95" s="496"/>
      <c r="F95" s="497"/>
      <c r="G95" s="29"/>
      <c r="H95" s="29"/>
      <c r="I95" s="29"/>
      <c r="J95" s="29"/>
      <c r="K95" s="29"/>
      <c r="L95" s="29"/>
      <c r="M95" s="29"/>
      <c r="N95" s="29"/>
      <c r="O95" s="29"/>
      <c r="P95" s="29"/>
      <c r="Q95" s="29"/>
      <c r="R95" s="29"/>
      <c r="S95" s="29"/>
      <c r="T95" s="29"/>
      <c r="U95" s="29"/>
    </row>
    <row r="96" spans="2:25" ht="25.9" customHeight="1" x14ac:dyDescent="0.35">
      <c r="B96" s="483" t="s">
        <v>151</v>
      </c>
      <c r="C96" s="488" t="s">
        <v>152</v>
      </c>
      <c r="D96" s="488"/>
      <c r="E96" s="488" t="s">
        <v>155</v>
      </c>
      <c r="F96" s="500"/>
      <c r="G96" s="29"/>
      <c r="H96" s="29"/>
      <c r="I96" s="29"/>
      <c r="J96" s="29"/>
      <c r="K96" s="29"/>
      <c r="L96" s="29"/>
      <c r="M96" s="29"/>
      <c r="N96" s="29"/>
      <c r="O96" s="29"/>
      <c r="P96" s="29"/>
      <c r="Q96" s="29"/>
      <c r="R96" s="29"/>
      <c r="S96" s="29"/>
      <c r="T96" s="29"/>
      <c r="U96" s="29"/>
    </row>
    <row r="97" spans="2:21" ht="40.15" customHeight="1" x14ac:dyDescent="0.35">
      <c r="B97" s="484"/>
      <c r="C97" s="486" t="s">
        <v>153</v>
      </c>
      <c r="D97" s="486"/>
      <c r="E97" s="486" t="s">
        <v>156</v>
      </c>
      <c r="F97" s="501"/>
      <c r="G97" s="29"/>
      <c r="H97" s="29"/>
      <c r="I97" s="29"/>
      <c r="J97" s="29"/>
      <c r="K97" s="29"/>
      <c r="L97" s="29"/>
      <c r="M97" s="29"/>
      <c r="N97" s="29"/>
      <c r="O97" s="29"/>
      <c r="P97" s="29"/>
      <c r="Q97" s="29"/>
      <c r="R97" s="29"/>
      <c r="S97" s="29"/>
      <c r="T97" s="29"/>
      <c r="U97" s="29"/>
    </row>
    <row r="98" spans="2:21" ht="31.9" customHeight="1" thickBot="1" x14ac:dyDescent="0.4">
      <c r="B98" s="485"/>
      <c r="C98" s="487" t="s">
        <v>154</v>
      </c>
      <c r="D98" s="487"/>
      <c r="E98" s="487" t="s">
        <v>157</v>
      </c>
      <c r="F98" s="502"/>
      <c r="G98" s="29"/>
      <c r="H98" s="29"/>
      <c r="I98" s="29"/>
      <c r="J98" s="29"/>
      <c r="K98" s="29"/>
      <c r="L98" s="29"/>
      <c r="M98" s="29"/>
      <c r="N98" s="29"/>
      <c r="O98" s="29"/>
      <c r="P98" s="29"/>
      <c r="Q98" s="29"/>
      <c r="R98" s="29"/>
      <c r="S98" s="29"/>
      <c r="T98" s="29"/>
      <c r="U98" s="29"/>
    </row>
    <row r="99" spans="2:21" ht="28.5" customHeight="1" x14ac:dyDescent="0.35">
      <c r="B99" s="483" t="s">
        <v>158</v>
      </c>
      <c r="C99" s="488" t="s">
        <v>159</v>
      </c>
      <c r="D99" s="488"/>
      <c r="E99" s="488" t="s">
        <v>163</v>
      </c>
      <c r="F99" s="500"/>
      <c r="G99" s="29"/>
      <c r="H99" s="29"/>
      <c r="I99" s="29"/>
      <c r="J99" s="29"/>
      <c r="K99" s="29"/>
      <c r="L99" s="29"/>
      <c r="M99" s="29"/>
      <c r="N99" s="29"/>
      <c r="O99" s="29"/>
      <c r="P99" s="29"/>
      <c r="Q99" s="29"/>
      <c r="R99" s="29"/>
      <c r="S99" s="29"/>
      <c r="T99" s="29"/>
      <c r="U99" s="29"/>
    </row>
    <row r="100" spans="2:21" ht="39" customHeight="1" x14ac:dyDescent="0.35">
      <c r="B100" s="484"/>
      <c r="C100" s="486" t="s">
        <v>160</v>
      </c>
      <c r="D100" s="486"/>
      <c r="E100" s="486" t="s">
        <v>164</v>
      </c>
      <c r="F100" s="501"/>
      <c r="G100" s="29"/>
      <c r="H100" s="29"/>
      <c r="I100" s="29"/>
      <c r="J100" s="29"/>
      <c r="K100" s="29"/>
      <c r="L100" s="29"/>
      <c r="M100" s="29"/>
      <c r="N100" s="29"/>
      <c r="O100" s="29"/>
      <c r="P100" s="29"/>
      <c r="Q100" s="29"/>
      <c r="R100" s="29"/>
      <c r="S100" s="29"/>
      <c r="T100" s="29"/>
      <c r="U100" s="29"/>
    </row>
    <row r="101" spans="2:21" x14ac:dyDescent="0.35">
      <c r="B101" s="484"/>
      <c r="C101" s="486" t="s">
        <v>161</v>
      </c>
      <c r="D101" s="486"/>
      <c r="E101" s="498" t="s">
        <v>165</v>
      </c>
      <c r="F101" s="499"/>
      <c r="G101" s="29"/>
      <c r="H101" s="29"/>
      <c r="I101" s="29"/>
      <c r="J101" s="29"/>
      <c r="K101" s="29"/>
      <c r="L101" s="29"/>
      <c r="M101" s="29"/>
      <c r="N101" s="29"/>
      <c r="O101" s="29"/>
      <c r="P101" s="29"/>
      <c r="Q101" s="29"/>
      <c r="R101" s="29"/>
      <c r="S101" s="29"/>
      <c r="T101" s="29"/>
      <c r="U101" s="29"/>
    </row>
    <row r="102" spans="2:21" ht="13.9" thickBot="1" x14ac:dyDescent="0.4">
      <c r="B102" s="485"/>
      <c r="C102" s="487" t="s">
        <v>162</v>
      </c>
      <c r="D102" s="487"/>
      <c r="E102" s="496"/>
      <c r="F102" s="497"/>
      <c r="G102" s="29"/>
      <c r="H102" s="29"/>
      <c r="I102" s="29"/>
      <c r="J102" s="29"/>
      <c r="K102" s="29"/>
      <c r="L102" s="29"/>
      <c r="M102" s="29"/>
      <c r="N102" s="29"/>
      <c r="O102" s="29"/>
      <c r="P102" s="29"/>
      <c r="Q102" s="29"/>
      <c r="R102" s="29"/>
      <c r="S102" s="29"/>
      <c r="T102" s="29"/>
      <c r="U102" s="29"/>
    </row>
    <row r="103" spans="2:21" x14ac:dyDescent="0.35">
      <c r="B103" s="331"/>
      <c r="C103" s="331"/>
      <c r="D103" s="331"/>
      <c r="E103" s="332"/>
      <c r="F103" s="332"/>
      <c r="G103" s="29"/>
      <c r="H103" s="29"/>
      <c r="I103" s="29"/>
      <c r="J103" s="29"/>
      <c r="K103" s="29"/>
      <c r="L103" s="29"/>
      <c r="M103" s="29"/>
      <c r="N103" s="29"/>
      <c r="O103" s="29"/>
      <c r="P103" s="29"/>
      <c r="Q103" s="29"/>
      <c r="R103" s="29"/>
      <c r="S103" s="29"/>
      <c r="T103" s="29"/>
      <c r="U103" s="29"/>
    </row>
    <row r="104" spans="2:21" s="28" customFormat="1" ht="15" x14ac:dyDescent="0.4">
      <c r="B104" s="22" t="s">
        <v>386</v>
      </c>
      <c r="C104" s="27"/>
    </row>
    <row r="105" spans="2:21" ht="15" x14ac:dyDescent="0.4">
      <c r="B105" s="1"/>
      <c r="C105" s="14"/>
    </row>
    <row r="106" spans="2:21" x14ac:dyDescent="0.35">
      <c r="B106" s="2" t="s">
        <v>413</v>
      </c>
      <c r="C106" s="14"/>
    </row>
    <row r="107" spans="2:21" x14ac:dyDescent="0.35">
      <c r="B107" s="2" t="s">
        <v>387</v>
      </c>
      <c r="C107" s="14"/>
    </row>
    <row r="108" spans="2:21" x14ac:dyDescent="0.35">
      <c r="B108" s="2"/>
      <c r="C108" s="14"/>
      <c r="J108" s="89"/>
    </row>
    <row r="109" spans="2:21" x14ac:dyDescent="0.35">
      <c r="B109" s="210" t="s">
        <v>383</v>
      </c>
      <c r="C109" s="42" t="s">
        <v>130</v>
      </c>
      <c r="D109" s="42" t="s">
        <v>131</v>
      </c>
      <c r="E109" s="413" t="s">
        <v>287</v>
      </c>
      <c r="F109" s="414"/>
      <c r="G109" s="415"/>
    </row>
    <row r="110" spans="2:21" ht="14.25" customHeight="1" x14ac:dyDescent="0.35">
      <c r="B110" s="35"/>
      <c r="C110" s="237"/>
      <c r="D110" s="238"/>
      <c r="E110" s="489"/>
      <c r="F110" s="490"/>
      <c r="G110" s="491"/>
    </row>
    <row r="111" spans="2:21" ht="14.25" customHeight="1" x14ac:dyDescent="0.35">
      <c r="B111" s="35"/>
      <c r="C111" s="237"/>
      <c r="D111" s="238"/>
      <c r="E111" s="489"/>
      <c r="F111" s="490"/>
      <c r="G111" s="491"/>
    </row>
    <row r="112" spans="2:21" ht="14.25" customHeight="1" x14ac:dyDescent="0.35">
      <c r="B112" s="35"/>
      <c r="C112" s="237"/>
      <c r="D112" s="238"/>
      <c r="E112" s="489"/>
      <c r="F112" s="490"/>
      <c r="G112" s="491"/>
    </row>
    <row r="113" spans="2:20" ht="14.25" customHeight="1" x14ac:dyDescent="0.35">
      <c r="B113" s="35"/>
      <c r="C113" s="237"/>
      <c r="D113" s="238"/>
      <c r="E113" s="489"/>
      <c r="F113" s="490"/>
      <c r="G113" s="491"/>
    </row>
    <row r="114" spans="2:20" ht="14.25" customHeight="1" x14ac:dyDescent="0.35">
      <c r="B114" s="35"/>
      <c r="C114" s="237"/>
      <c r="D114" s="238"/>
      <c r="E114" s="489"/>
      <c r="F114" s="490"/>
      <c r="G114" s="491"/>
    </row>
    <row r="116" spans="2:20" x14ac:dyDescent="0.35">
      <c r="B116" s="29"/>
      <c r="C116" s="29"/>
      <c r="D116" s="29"/>
      <c r="E116" s="29"/>
      <c r="F116" s="29"/>
      <c r="G116" s="29"/>
      <c r="H116" s="29"/>
      <c r="I116" s="29"/>
      <c r="J116" s="29"/>
      <c r="K116" s="29"/>
      <c r="L116" s="29"/>
      <c r="M116" s="29"/>
      <c r="N116" s="29"/>
      <c r="O116" s="29"/>
      <c r="P116" s="29"/>
      <c r="Q116" s="29"/>
      <c r="R116" s="29"/>
      <c r="S116" s="29"/>
      <c r="T116" s="29"/>
    </row>
    <row r="117" spans="2:20" s="28" customFormat="1" ht="15" x14ac:dyDescent="0.4">
      <c r="B117" s="22" t="s">
        <v>435</v>
      </c>
    </row>
    <row r="118" spans="2:20" ht="13.9" x14ac:dyDescent="0.4">
      <c r="B118" s="3"/>
      <c r="C118" s="41"/>
      <c r="D118" s="2"/>
      <c r="E118" s="2"/>
      <c r="F118" s="2"/>
      <c r="G118" s="2"/>
      <c r="H118" s="2"/>
      <c r="I118" s="2"/>
    </row>
    <row r="119" spans="2:20" ht="12.75" customHeight="1" x14ac:dyDescent="0.35">
      <c r="B119" s="62" t="s">
        <v>452</v>
      </c>
      <c r="C119" s="62"/>
      <c r="D119" s="62"/>
      <c r="E119" s="62"/>
      <c r="F119" s="62"/>
      <c r="G119" s="62"/>
      <c r="H119" s="62"/>
      <c r="I119" s="62"/>
    </row>
    <row r="121" spans="2:20" x14ac:dyDescent="0.35">
      <c r="B121" s="407" t="s">
        <v>188</v>
      </c>
      <c r="C121" s="408"/>
      <c r="D121" s="409"/>
      <c r="E121" s="43" t="s">
        <v>287</v>
      </c>
      <c r="F121" s="232"/>
      <c r="G121" s="232"/>
      <c r="H121" s="233"/>
    </row>
    <row r="122" spans="2:20" ht="13.9" x14ac:dyDescent="0.4">
      <c r="B122" s="440"/>
      <c r="C122" s="441"/>
      <c r="D122" s="442"/>
      <c r="E122" s="467"/>
      <c r="F122" s="468"/>
      <c r="G122" s="468"/>
      <c r="H122" s="469"/>
    </row>
    <row r="123" spans="2:20" ht="13.9" x14ac:dyDescent="0.4">
      <c r="B123" s="440"/>
      <c r="C123" s="441"/>
      <c r="D123" s="442"/>
      <c r="E123" s="467"/>
      <c r="F123" s="468"/>
      <c r="G123" s="468"/>
      <c r="H123" s="469"/>
    </row>
    <row r="124" spans="2:20" ht="13.9" x14ac:dyDescent="0.4">
      <c r="B124" s="440"/>
      <c r="C124" s="441"/>
      <c r="D124" s="442"/>
      <c r="E124" s="467"/>
      <c r="F124" s="468"/>
      <c r="G124" s="468"/>
      <c r="H124" s="469"/>
    </row>
    <row r="125" spans="2:20" ht="13.9" x14ac:dyDescent="0.4">
      <c r="B125" s="440"/>
      <c r="C125" s="441"/>
      <c r="D125" s="442"/>
      <c r="E125" s="467"/>
      <c r="F125" s="468"/>
      <c r="G125" s="468"/>
      <c r="H125" s="469"/>
    </row>
    <row r="126" spans="2:20" ht="13.9" x14ac:dyDescent="0.4">
      <c r="B126" s="440"/>
      <c r="C126" s="441"/>
      <c r="D126" s="442"/>
      <c r="E126" s="467"/>
      <c r="F126" s="468"/>
      <c r="G126" s="468"/>
      <c r="H126" s="469"/>
    </row>
    <row r="127" spans="2:20" ht="13.9" x14ac:dyDescent="0.4">
      <c r="B127" s="440"/>
      <c r="C127" s="441"/>
      <c r="D127" s="442"/>
      <c r="E127" s="467"/>
      <c r="F127" s="468"/>
      <c r="G127" s="468"/>
      <c r="H127" s="469"/>
    </row>
  </sheetData>
  <mergeCells count="56">
    <mergeCell ref="B127:D127"/>
    <mergeCell ref="E127:H127"/>
    <mergeCell ref="B124:D124"/>
    <mergeCell ref="E124:H124"/>
    <mergeCell ref="B125:D125"/>
    <mergeCell ref="E125:H125"/>
    <mergeCell ref="B126:D126"/>
    <mergeCell ref="E126:H126"/>
    <mergeCell ref="B121:D121"/>
    <mergeCell ref="B122:D122"/>
    <mergeCell ref="E122:H122"/>
    <mergeCell ref="B123:D123"/>
    <mergeCell ref="E123:H123"/>
    <mergeCell ref="B42:B43"/>
    <mergeCell ref="C42:G42"/>
    <mergeCell ref="B33:B34"/>
    <mergeCell ref="C33:G33"/>
    <mergeCell ref="E110:G110"/>
    <mergeCell ref="E90:F90"/>
    <mergeCell ref="E91:F91"/>
    <mergeCell ref="E92:F92"/>
    <mergeCell ref="C89:D89"/>
    <mergeCell ref="C90:D90"/>
    <mergeCell ref="C91:D91"/>
    <mergeCell ref="C92:D92"/>
    <mergeCell ref="C93:D93"/>
    <mergeCell ref="B90:B92"/>
    <mergeCell ref="B93:B95"/>
    <mergeCell ref="E89:F89"/>
    <mergeCell ref="E111:G111"/>
    <mergeCell ref="E112:G112"/>
    <mergeCell ref="E113:G113"/>
    <mergeCell ref="E114:G114"/>
    <mergeCell ref="E93:F95"/>
    <mergeCell ref="E101:F102"/>
    <mergeCell ref="E96:F96"/>
    <mergeCell ref="E97:F97"/>
    <mergeCell ref="E98:F98"/>
    <mergeCell ref="E99:F99"/>
    <mergeCell ref="E100:F100"/>
    <mergeCell ref="E109:G109"/>
    <mergeCell ref="B99:B102"/>
    <mergeCell ref="C94:D94"/>
    <mergeCell ref="C95:D95"/>
    <mergeCell ref="C96:D96"/>
    <mergeCell ref="C97:D97"/>
    <mergeCell ref="C98:D98"/>
    <mergeCell ref="C99:D99"/>
    <mergeCell ref="C100:D100"/>
    <mergeCell ref="C101:D101"/>
    <mergeCell ref="C102:D102"/>
    <mergeCell ref="B51:B52"/>
    <mergeCell ref="C51:G51"/>
    <mergeCell ref="B59:B60"/>
    <mergeCell ref="C59:G59"/>
    <mergeCell ref="B96:B98"/>
  </mergeCells>
  <pageMargins left="0.11811023622047245" right="0.11811023622047245" top="0.19685039370078741" bottom="0.15748031496062992" header="0.31496062992125984" footer="0.31496062992125984"/>
  <pageSetup paperSize="9" scale="46" orientation="landscape" horizontalDpi="300" verticalDpi="300" r:id="rId1"/>
  <legacyDrawing r:id="rId2"/>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17DD214497134AB99744102E6E9CD9B0" version="1.0.0">
  <systemFields>
    <field name="Objective-Id">
      <value order="0">A1257958</value>
    </field>
    <field name="Objective-Title">
      <value order="0">2019-04 BIA template for applications</value>
    </field>
    <field name="Objective-Description">
      <value order="0"/>
    </field>
    <field name="Objective-CreationStamp">
      <value order="0">2019-04-14T23:29:53Z</value>
    </field>
    <field name="Objective-IsApproved">
      <value order="0">false</value>
    </field>
    <field name="Objective-IsPublished">
      <value order="0">true</value>
    </field>
    <field name="Objective-DatePublished">
      <value order="0">2019-08-28T20:46:52Z</value>
    </field>
    <field name="Objective-ModificationStamp">
      <value order="0">2019-08-28T20:46:52Z</value>
    </field>
    <field name="Objective-Owner">
      <value order="0">Rachel Grocott</value>
    </field>
    <field name="Objective-Path">
      <value order="0">Objective Global Folder:PHARMAC Fileplan:Drug proposals:Reference Material:CUA reference material:BIAs</value>
    </field>
    <field name="Objective-Parent">
      <value order="0">BIAs</value>
    </field>
    <field name="Objective-State">
      <value order="0">Published</value>
    </field>
    <field name="Objective-VersionId">
      <value order="0">vA2185549</value>
    </field>
    <field name="Objective-Version">
      <value order="0">1.0</value>
    </field>
    <field name="Objective-VersionNumber">
      <value order="0">65</value>
    </field>
    <field name="Objective-VersionComment">
      <value order="0"/>
    </field>
    <field name="Objective-FileNumber">
      <value order="0">qA743</value>
    </field>
    <field name="Objective-Classification">
      <value order="0"/>
    </field>
    <field name="Objective-Caveats">
      <value order="0"/>
    </field>
  </systemFields>
  <catalogues>
    <catalogue name="Analysis / Data Type Catalogue" type="type" ori="id:cA61">
      <field name="Objective-DOCSOpen Document Number">
        <value order="0"/>
      </field>
      <field name="Objective-DOCSOpen Document Author">
        <value order="0"/>
      </field>
      <field name="Objective-DOCSOpen Document Type">
        <value order="0"/>
      </field>
      <field name="Objective-DOCSOpen Security">
        <value order="0"/>
      </field>
      <field name="Objective-DOCSOpen System ID">
        <value order="0"/>
      </field>
      <field name="Objective-Inherit Keyword">
        <value order="0">Y</value>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Instructions</vt:lpstr>
      <vt:lpstr>1. Key Assumptions &amp; Inputs</vt:lpstr>
      <vt:lpstr>2. Summary Results</vt:lpstr>
      <vt:lpstr>3. Epidemiology</vt:lpstr>
      <vt:lpstr>4. Prescriptions - Market Share</vt:lpstr>
      <vt:lpstr>5. Proposed treatment volume</vt:lpstr>
      <vt:lpstr>6. Impact on other pharms</vt:lpstr>
      <vt:lpstr>7. Net &amp; Gross Budget Impact</vt:lpstr>
      <vt:lpstr>8. Net changes to DHBs</vt:lpstr>
      <vt:lpstr>z. References</vt:lpstr>
      <vt:lpstr>9. Costs to patients</vt:lpstr>
      <vt:lpstr>10. Copies of data -&gt;</vt:lpstr>
      <vt:lpstr>Authority</vt:lpstr>
      <vt:lpstr>AuthorityCode</vt:lpstr>
      <vt:lpstr>Brand</vt:lpstr>
      <vt:lpstr>CalculationMethod</vt:lpstr>
      <vt:lpstr>CalendarYear</vt:lpstr>
      <vt:lpstr>Chemical</vt:lpstr>
      <vt:lpstr>CostType</vt:lpstr>
      <vt:lpstr>CostTypePBS</vt:lpstr>
      <vt:lpstr>DataSource</vt:lpstr>
      <vt:lpstr>disc_rate</vt:lpstr>
      <vt:lpstr>EconomicAnalysis</vt:lpstr>
      <vt:lpstr>EpiType</vt:lpstr>
      <vt:lpstr>Indication</vt:lpstr>
      <vt:lpstr>ListingType</vt:lpstr>
      <vt:lpstr>MarketImpact</vt:lpstr>
      <vt:lpstr>MBSBasis</vt:lpstr>
      <vt:lpstr>PatientCategory</vt:lpstr>
      <vt:lpstr>PBACMeetingDate</vt:lpstr>
      <vt:lpstr>PopSourceCode</vt:lpstr>
      <vt:lpstr>PopulationSource</vt:lpstr>
      <vt:lpstr>Programme</vt:lpstr>
      <vt:lpstr>ScriptCalcApproach</vt:lpstr>
      <vt:lpstr>ShortSwitch</vt:lpstr>
      <vt:lpstr>SubmissionType</vt:lpstr>
      <vt:lpstr>Switch</vt:lpstr>
      <vt:lpstr>TreatmentPhase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2016-11-25T02:32:59Z</dcterms:created>
  <dcterms:modified xsi:type="dcterms:W3CDTF">2019-06-06T02:16:58Z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A1257958</vt:lpwstr>
  </property>
  <property fmtid="{D5CDD505-2E9C-101B-9397-08002B2CF9AE}" pid="4" name="Objective-Title">
    <vt:lpwstr>2019-04 BIA template for applications</vt:lpwstr>
  </property>
  <property fmtid="{D5CDD505-2E9C-101B-9397-08002B2CF9AE}" pid="5" name="Objective-Comment">
    <vt:lpwstr/>
  </property>
  <property fmtid="{D5CDD505-2E9C-101B-9397-08002B2CF9AE}" pid="6" name="Objective-CreationStamp">
    <vt:filetime>2019-04-14T23:29:53Z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2019-08-28T20:46:52Z</vt:filetime>
  </property>
  <property fmtid="{D5CDD505-2E9C-101B-9397-08002B2CF9AE}" pid="10" name="Objective-ModificationStamp">
    <vt:filetime>2019-08-28T20:46:52Z</vt:filetime>
  </property>
  <property fmtid="{D5CDD505-2E9C-101B-9397-08002B2CF9AE}" pid="11" name="Objective-Owner">
    <vt:lpwstr>Rachel Grocott</vt:lpwstr>
  </property>
  <property fmtid="{D5CDD505-2E9C-101B-9397-08002B2CF9AE}" pid="12" name="Objective-Path">
    <vt:lpwstr>Objective Global Folder:PHARMAC Fileplan:Drug proposals:Reference Material:CUA reference material:BIAs</vt:lpwstr>
  </property>
  <property fmtid="{D5CDD505-2E9C-101B-9397-08002B2CF9AE}" pid="13" name="Objective-Parent">
    <vt:lpwstr>BIAs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65</vt:r8>
  </property>
  <property fmtid="{D5CDD505-2E9C-101B-9397-08002B2CF9AE}" pid="17" name="Objective-VersionComment">
    <vt:lpwstr/>
  </property>
  <property fmtid="{D5CDD505-2E9C-101B-9397-08002B2CF9AE}" pid="18" name="Objective-FileNumber">
    <vt:lpwstr>qA743</vt:lpwstr>
  </property>
  <property fmtid="{D5CDD505-2E9C-101B-9397-08002B2CF9AE}" pid="19" name="Objective-Classification">
    <vt:lpwstr/>
  </property>
  <property fmtid="{D5CDD505-2E9C-101B-9397-08002B2CF9AE}" pid="20" name="Objective-Caveats">
    <vt:lpwstr/>
  </property>
  <property fmtid="{D5CDD505-2E9C-101B-9397-08002B2CF9AE}" pid="21" name="Objective-DOCSOpen Document Number [system]">
    <vt:lpwstr/>
  </property>
  <property fmtid="{D5CDD505-2E9C-101B-9397-08002B2CF9AE}" pid="22" name="Objective-DOCSOpen Document Autho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y fmtid="{D5CDD505-2E9C-101B-9397-08002B2CF9AE}" pid="27" name="Objective-Connect Creator [system]">
    <vt:lpwstr/>
  </property>
  <property fmtid="{D5CDD505-2E9C-101B-9397-08002B2CF9AE}" pid="28" name="Objective-Description">
    <vt:lpwstr/>
  </property>
  <property fmtid="{D5CDD505-2E9C-101B-9397-08002B2CF9AE}" pid="29" name="Objective-VersionId">
    <vt:lpwstr>vA2185549</vt:lpwstr>
  </property>
  <property fmtid="{D5CDD505-2E9C-101B-9397-08002B2CF9AE}" pid="30" name="Objective-DOCSOpen Document Number">
    <vt:lpwstr/>
  </property>
  <property fmtid="{D5CDD505-2E9C-101B-9397-08002B2CF9AE}" pid="31" name="Objective-DOCSOpen Document Author">
    <vt:lpwstr/>
  </property>
  <property fmtid="{D5CDD505-2E9C-101B-9397-08002B2CF9AE}" pid="32" name="Objective-DOCSOpen Document Type">
    <vt:lpwstr/>
  </property>
  <property fmtid="{D5CDD505-2E9C-101B-9397-08002B2CF9AE}" pid="33" name="Objective-DOCSOpen Security">
    <vt:lpwstr/>
  </property>
  <property fmtid="{D5CDD505-2E9C-101B-9397-08002B2CF9AE}" pid="34" name="Objective-DOCSOpen System ID">
    <vt:lpwstr/>
  </property>
  <property fmtid="{D5CDD505-2E9C-101B-9397-08002B2CF9AE}" pid="35" name="Objective-Inherit Keyword">
    <vt:lpwstr>Y</vt:lpwstr>
  </property>
  <property fmtid="{D5CDD505-2E9C-101B-9397-08002B2CF9AE}" pid="36" name="Objective-Connect Creator">
    <vt:lpwstr/>
  </property>
</Properties>
</file>